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havarriaga\Desktop\SIGIFREDO ARCHIVOS CGM-SCHS\DOCS_SIGI_OAJ_CONTRALORIA DISTRITAL\21. AÑO 2022 NUEVO CONTRALOR\11. LITIGIOS Y DEMANDAS 2022\INFORME DIC. 2022\"/>
    </mc:Choice>
  </mc:AlternateContent>
  <bookViews>
    <workbookView xWindow="0" yWindow="0" windowWidth="23040" windowHeight="8148" activeTab="1"/>
  </bookViews>
  <sheets>
    <sheet name="Cuadro 3 indexacion contra" sheetId="9" r:id="rId1"/>
    <sheet name="Cuadro 4. Contra contabilidad" sheetId="19" r:id="rId2"/>
    <sheet name="Cuadro 5. Conciliacion" sheetId="20" r:id="rId3"/>
  </sheets>
  <externalReferences>
    <externalReference r:id="rId4"/>
  </externalReferences>
  <definedNames>
    <definedName name="_xlnm._FilterDatabase" localSheetId="1" hidden="1">'Cuadro 4. Contra contabilidad'!$A$1:$G$2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9" l="1"/>
  <c r="G44" i="9"/>
  <c r="G43" i="9"/>
  <c r="G41" i="9"/>
  <c r="C11" i="20" l="1"/>
  <c r="C1" i="19"/>
  <c r="F53" i="9" l="1"/>
  <c r="F49" i="19"/>
  <c r="F45" i="19"/>
  <c r="F44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8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13" i="19"/>
  <c r="F12" i="19"/>
  <c r="F11" i="19"/>
  <c r="F10" i="19"/>
  <c r="F9" i="19"/>
  <c r="F8" i="19"/>
  <c r="F6" i="19"/>
  <c r="F5" i="19"/>
  <c r="F4" i="19"/>
  <c r="F50" i="19" l="1"/>
  <c r="L36" i="9"/>
  <c r="I52" i="9" l="1"/>
  <c r="G49" i="19" l="1"/>
  <c r="K21" i="9"/>
  <c r="K9" i="9"/>
  <c r="K35" i="9"/>
  <c r="K11" i="9"/>
  <c r="K15" i="9"/>
  <c r="K19" i="9"/>
  <c r="K23" i="9"/>
  <c r="K27" i="9"/>
  <c r="K32" i="9"/>
  <c r="K36" i="9"/>
  <c r="K40" i="9"/>
  <c r="K44" i="9"/>
  <c r="K7" i="9"/>
  <c r="K12" i="9"/>
  <c r="K16" i="9"/>
  <c r="K20" i="9"/>
  <c r="K24" i="9"/>
  <c r="K29" i="9"/>
  <c r="K33" i="9"/>
  <c r="K37" i="9"/>
  <c r="K41" i="9"/>
  <c r="K47" i="9"/>
  <c r="K8" i="9"/>
  <c r="K13" i="9"/>
  <c r="K17" i="9"/>
  <c r="K25" i="9"/>
  <c r="K30" i="9"/>
  <c r="K34" i="9"/>
  <c r="K38" i="9"/>
  <c r="K42" i="9"/>
  <c r="K48" i="9"/>
  <c r="K14" i="9"/>
  <c r="K18" i="9"/>
  <c r="K22" i="9"/>
  <c r="K26" i="9"/>
  <c r="K31" i="9"/>
  <c r="K39" i="9"/>
  <c r="K43" i="9"/>
  <c r="K52" i="9"/>
  <c r="I43" i="9" l="1"/>
  <c r="I41" i="9"/>
  <c r="I20" i="9"/>
  <c r="C6" i="20" l="1"/>
  <c r="C4" i="20"/>
  <c r="C5" i="20"/>
  <c r="G7" i="19" l="1"/>
  <c r="C7" i="20" l="1"/>
  <c r="C9" i="20" s="1"/>
  <c r="G47" i="19"/>
  <c r="G46" i="19"/>
  <c r="G43" i="19"/>
  <c r="G42" i="19"/>
  <c r="I47" i="9"/>
  <c r="D50" i="9" l="1"/>
  <c r="D49" i="9"/>
  <c r="E7" i="9" l="1"/>
  <c r="E49" i="9" l="1"/>
  <c r="E50" i="9"/>
  <c r="E8" i="9"/>
  <c r="E45" i="9"/>
  <c r="E39" i="9"/>
  <c r="E35" i="9"/>
  <c r="E32" i="9"/>
  <c r="E27" i="9"/>
  <c r="E23" i="9"/>
  <c r="E20" i="9"/>
  <c r="E13" i="9"/>
  <c r="E9" i="9"/>
  <c r="E47" i="9"/>
  <c r="E43" i="9"/>
  <c r="E41" i="9"/>
  <c r="E37" i="9"/>
  <c r="E34" i="9"/>
  <c r="E29" i="9"/>
  <c r="E25" i="9"/>
  <c r="E21" i="9"/>
  <c r="E18" i="9"/>
  <c r="E15" i="9"/>
  <c r="E11" i="9"/>
  <c r="E48" i="9"/>
  <c r="E46" i="9"/>
  <c r="E44" i="9"/>
  <c r="E42" i="9"/>
  <c r="E40" i="9"/>
  <c r="E38" i="9"/>
  <c r="E36" i="9"/>
  <c r="E33" i="9"/>
  <c r="E31" i="9"/>
  <c r="E30" i="9"/>
  <c r="E28" i="9"/>
  <c r="E26" i="9"/>
  <c r="E24" i="9"/>
  <c r="E22" i="9"/>
  <c r="E19" i="9"/>
  <c r="E17" i="9"/>
  <c r="E16" i="9"/>
  <c r="E14" i="9"/>
  <c r="E12" i="9"/>
  <c r="E10" i="9"/>
  <c r="B8" i="20" l="1"/>
  <c r="D45" i="19" l="1"/>
  <c r="I48" i="9"/>
  <c r="H48" i="9"/>
  <c r="D48" i="9"/>
  <c r="E4" i="19" l="1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H8" i="9"/>
  <c r="H9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7" i="9"/>
  <c r="H38" i="9"/>
  <c r="H39" i="9"/>
  <c r="H40" i="9"/>
  <c r="H41" i="9"/>
  <c r="H42" i="9"/>
  <c r="H43" i="9"/>
  <c r="H44" i="9"/>
  <c r="H45" i="9"/>
  <c r="H46" i="9"/>
  <c r="H47" i="9"/>
  <c r="L42" i="9" l="1"/>
  <c r="G38" i="19"/>
  <c r="G40" i="19"/>
  <c r="L20" i="9"/>
  <c r="G17" i="19" s="1"/>
  <c r="H7" i="9"/>
  <c r="M48" i="9" l="1"/>
  <c r="M47" i="9"/>
  <c r="M46" i="9"/>
  <c r="M45" i="9"/>
  <c r="M44" i="9"/>
  <c r="M43" i="9"/>
  <c r="M42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8" i="9"/>
  <c r="M7" i="9"/>
  <c r="D14" i="9" l="1"/>
  <c r="D28" i="9"/>
  <c r="D31" i="9"/>
  <c r="D37" i="9"/>
  <c r="D44" i="9"/>
  <c r="D47" i="9"/>
  <c r="D46" i="9"/>
  <c r="D45" i="9"/>
  <c r="D43" i="9"/>
  <c r="D42" i="9"/>
  <c r="D41" i="9"/>
  <c r="D40" i="9"/>
  <c r="D39" i="9"/>
  <c r="D38" i="9"/>
  <c r="D36" i="9"/>
  <c r="D35" i="9"/>
  <c r="D34" i="9"/>
  <c r="D33" i="9"/>
  <c r="D32" i="9"/>
  <c r="D30" i="9"/>
  <c r="D29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3" i="9"/>
  <c r="D12" i="9"/>
  <c r="D11" i="9"/>
  <c r="D10" i="9"/>
  <c r="D9" i="9"/>
  <c r="D8" i="9"/>
  <c r="D7" i="9"/>
  <c r="G47" i="9" l="1"/>
  <c r="G42" i="9"/>
  <c r="G40" i="9"/>
  <c r="G39" i="9"/>
  <c r="G37" i="9"/>
  <c r="G31" i="9"/>
  <c r="I11" i="9" l="1"/>
  <c r="G11" i="19" l="1"/>
  <c r="G20" i="19"/>
  <c r="G24" i="19"/>
  <c r="G35" i="19"/>
  <c r="G39" i="19"/>
  <c r="G44" i="19"/>
  <c r="G8" i="19"/>
  <c r="L15" i="9"/>
  <c r="G12" i="19" s="1"/>
  <c r="G14" i="19"/>
  <c r="G21" i="19"/>
  <c r="G25" i="19"/>
  <c r="G29" i="19"/>
  <c r="G32" i="19"/>
  <c r="L39" i="9"/>
  <c r="G36" i="19" s="1"/>
  <c r="G41" i="19"/>
  <c r="G5" i="19"/>
  <c r="G9" i="19"/>
  <c r="G15" i="19"/>
  <c r="G18" i="19"/>
  <c r="G22" i="19"/>
  <c r="G26" i="19"/>
  <c r="G28" i="19"/>
  <c r="L33" i="9"/>
  <c r="G30" i="19" s="1"/>
  <c r="G33" i="19"/>
  <c r="G37" i="19"/>
  <c r="L9" i="9"/>
  <c r="G6" i="19" s="1"/>
  <c r="L13" i="9"/>
  <c r="G10" i="19" s="1"/>
  <c r="G13" i="19"/>
  <c r="G16" i="19"/>
  <c r="G19" i="19"/>
  <c r="G23" i="19"/>
  <c r="G27" i="19"/>
  <c r="G31" i="19"/>
  <c r="L37" i="9"/>
  <c r="G34" i="19" s="1"/>
  <c r="G4" i="19" l="1"/>
  <c r="B4" i="20" l="1"/>
  <c r="I18" i="9" l="1"/>
  <c r="I19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2" i="9"/>
  <c r="I44" i="9"/>
  <c r="L48" i="9" l="1"/>
  <c r="I17" i="9"/>
  <c r="I16" i="9"/>
  <c r="I15" i="9"/>
  <c r="I14" i="9"/>
  <c r="I13" i="9"/>
  <c r="I12" i="9"/>
  <c r="I9" i="9"/>
  <c r="I8" i="9"/>
  <c r="I7" i="9"/>
  <c r="G45" i="19" l="1"/>
  <c r="G50" i="19" s="1"/>
  <c r="L53" i="9"/>
  <c r="B5" i="20"/>
  <c r="B7" i="20" l="1"/>
  <c r="B9" i="20" s="1"/>
  <c r="B6" i="20"/>
</calcChain>
</file>

<file path=xl/comments1.xml><?xml version="1.0" encoding="utf-8"?>
<comments xmlns="http://schemas.openxmlformats.org/spreadsheetml/2006/main">
  <authors>
    <author>Sigifredo</author>
    <author>Sigifredo Chavarriaga Sierra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 Tasación real:  valor de las pretensiones indexadas por relación condena/pretensión 
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 AÑOS</t>
        </r>
      </text>
    </comment>
    <comment ref="D28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
 AÑOS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 AÑOS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Sigifredo Chavarriaga Sierra:</t>
        </r>
        <r>
          <rPr>
            <sz val="9"/>
            <color indexed="81"/>
            <rFont val="Tahoma"/>
            <family val="2"/>
          </rPr>
          <t xml:space="preserve">
VALOR  RAL PAGADO DEMANDANTE</t>
        </r>
      </text>
    </comment>
    <comment ref="H36" authorId="1" shapeId="0">
      <text>
        <r>
          <rPr>
            <b/>
            <sz val="9"/>
            <color indexed="81"/>
            <rFont val="Tahoma"/>
            <family val="2"/>
          </rPr>
          <t>Sigifredo Chavarriaga Sierra:</t>
        </r>
        <r>
          <rPr>
            <sz val="9"/>
            <color indexed="81"/>
            <rFont val="Tahoma"/>
            <family val="2"/>
          </rPr>
          <t xml:space="preserve">
INDEXACIÓN-CGM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10 AÑOS</t>
        </r>
      </text>
    </comment>
  </commentList>
</comments>
</file>

<file path=xl/comments2.xml><?xml version="1.0" encoding="utf-8"?>
<comments xmlns="http://schemas.openxmlformats.org/spreadsheetml/2006/main">
  <authors>
    <author>Sigifredo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 AÑOS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
 AÑOS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12 AÑOS</t>
        </r>
      </text>
    </comment>
    <comment ref="E34" authorId="0" shapeId="0">
      <text>
        <r>
          <rPr>
            <b/>
            <sz val="9"/>
            <color indexed="81"/>
            <rFont val="Tahoma"/>
            <family val="2"/>
          </rPr>
          <t>Sigifredo:</t>
        </r>
        <r>
          <rPr>
            <sz val="9"/>
            <color indexed="81"/>
            <rFont val="Tahoma"/>
            <family val="2"/>
          </rPr>
          <t xml:space="preserve">
10 AÑOS</t>
        </r>
      </text>
    </comment>
  </commentList>
</comments>
</file>

<file path=xl/sharedStrings.xml><?xml version="1.0" encoding="utf-8"?>
<sst xmlns="http://schemas.openxmlformats.org/spreadsheetml/2006/main" count="229" uniqueCount="160">
  <si>
    <t>DEMANDANTE-PROCESO</t>
  </si>
  <si>
    <t>FECHA ADMISIÓN DEMANDA (dd/mm/aaaa)</t>
  </si>
  <si>
    <t xml:space="preserve">PRETENSIONES DEMANDA
</t>
  </si>
  <si>
    <t>N°</t>
  </si>
  <si>
    <t>María Isabel Ramírez Macías</t>
  </si>
  <si>
    <t xml:space="preserve">María Isabel Silva Rendón </t>
  </si>
  <si>
    <t>Jhoan Sebastian Mesa y/o Margarita Nova Celis</t>
  </si>
  <si>
    <t>Walter Dario Moreno Carmona</t>
  </si>
  <si>
    <t>La Previsora</t>
  </si>
  <si>
    <t xml:space="preserve"> Ernesto Ruiz Fernández</t>
  </si>
  <si>
    <t xml:space="preserve"> EDATEL</t>
  </si>
  <si>
    <t>EDATEL</t>
  </si>
  <si>
    <t xml:space="preserve"> Pricewaterhousecoopers Ltda.</t>
  </si>
  <si>
    <t>Luz Marina Tamayo Parra</t>
  </si>
  <si>
    <t>César Augusto Correa Duque</t>
  </si>
  <si>
    <t>Benjamin Romero Sarria y/o Margarita Nova Celis</t>
  </si>
  <si>
    <t>Margarita Nova Celis</t>
  </si>
  <si>
    <t>María Isabel Ospina Echavarría</t>
  </si>
  <si>
    <t>Gloria Cristina Castaño Cárdenas</t>
  </si>
  <si>
    <t>Rosalba Jaramillo Giraldo</t>
  </si>
  <si>
    <t xml:space="preserve">Luz Adriana Galeano Cortés </t>
  </si>
  <si>
    <t xml:space="preserve"> Francy Astrid Orozco Sánchez</t>
  </si>
  <si>
    <t>María Luz Amparo Monsalve Acevedo</t>
  </si>
  <si>
    <t>Rodrigo Acevedo Suárez</t>
  </si>
  <si>
    <t>Jorge Alirio Rodríguez Serna</t>
  </si>
  <si>
    <t>Carlos Alberto Cardona Pradilla</t>
  </si>
  <si>
    <t>Mario Antonio Muñoz Pimienta</t>
  </si>
  <si>
    <t>Wilfredo Posada Moreno</t>
  </si>
  <si>
    <t>Cristian Toro Ludeke</t>
  </si>
  <si>
    <t xml:space="preserve"> Vera Cristina Ramírez López</t>
  </si>
  <si>
    <t>La Previsora S.A. – AXA compañía de Seguros</t>
  </si>
  <si>
    <t>Jorge Mario Velásquez Serna</t>
  </si>
  <si>
    <t>Juan Jorge Castaño Hernández</t>
  </si>
  <si>
    <t>Cooperativa Recuperar y/o Jorge Antonio Gonzalez Sánchez</t>
  </si>
  <si>
    <t>La previsora S.A.</t>
  </si>
  <si>
    <t>Margarita Novoa Celis y Otros</t>
  </si>
  <si>
    <t>Empresas Públicas de Medellín y/o Ivan Dario Polo Quesada</t>
  </si>
  <si>
    <t>Electrificadora de Santander S.A. ESP- ESSA y/o Silvia Natalia Serrano Paredes</t>
  </si>
  <si>
    <t>Hilda Zapata Rueda</t>
  </si>
  <si>
    <t>La Previsora S.A.</t>
  </si>
  <si>
    <t>Gustavo Adolfo Visbal Donado</t>
  </si>
  <si>
    <t>Jorge Hugo Elejalde López</t>
  </si>
  <si>
    <t>Empresas Públicas de Medellín y/o Juan Fernando Salazar Lopera</t>
  </si>
  <si>
    <t>Herlinda Amparo Morales Parra</t>
  </si>
  <si>
    <t xml:space="preserve">FACTOR INDEXACION
(Indice final/indice inicial)
</t>
  </si>
  <si>
    <t xml:space="preserve">FECHA CÁLCULO
</t>
  </si>
  <si>
    <t>TOTAL</t>
  </si>
  <si>
    <t>ABOGADO</t>
  </si>
  <si>
    <t>Sigifredo Chavarriaga Sierra</t>
  </si>
  <si>
    <t>Sigfredo Chavarriaga Sierra</t>
  </si>
  <si>
    <t>% VALOR CONDENA /PRETENSIÓN</t>
  </si>
  <si>
    <t>TOTALES</t>
  </si>
  <si>
    <r>
      <t xml:space="preserve">VALOR REAL O  PROBABLE CONDENA SIN INDEXAR
</t>
    </r>
    <r>
      <rPr>
        <i/>
        <sz val="14"/>
        <rFont val="Bookman Old Style"/>
        <family val="1"/>
      </rPr>
      <t xml:space="preserve">1 Vr. Pretensiones </t>
    </r>
    <r>
      <rPr>
        <b/>
        <i/>
        <sz val="14"/>
        <rFont val="Bookman Old Style"/>
        <family val="1"/>
      </rPr>
      <t>ajustadas</t>
    </r>
    <r>
      <rPr>
        <i/>
        <sz val="14"/>
        <rFont val="Bookman Old Style"/>
        <family val="1"/>
      </rPr>
      <t xml:space="preserve"> ó
2. Vr. Condena primera instancia o segunda</t>
    </r>
  </si>
  <si>
    <r>
      <t xml:space="preserve">FECHA POTENCIAL  FALLO SEGUNDA INSTANCIA
</t>
    </r>
    <r>
      <rPr>
        <i/>
        <sz val="14"/>
        <rFont val="Bookman Old Style"/>
        <family val="1"/>
      </rPr>
      <t>FÓRMULA: (Fecha admisión + 365*8)</t>
    </r>
  </si>
  <si>
    <t>DEMANDANTE</t>
  </si>
  <si>
    <t xml:space="preserve">PRETENSIONES 
</t>
  </si>
  <si>
    <r>
      <t xml:space="preserve">FECHA POTENCIAL  FALLO DEFINITIVO
</t>
    </r>
    <r>
      <rPr>
        <i/>
        <sz val="11"/>
        <rFont val="Times New Roman"/>
        <family val="1"/>
      </rPr>
      <t xml:space="preserve">8 AÑOS </t>
    </r>
  </si>
  <si>
    <t>OBSERVACIONES</t>
  </si>
  <si>
    <t>Cuentas de orden. Resolución 080 de 2021 CGN</t>
  </si>
  <si>
    <t>PROCESOS EN CONTRA</t>
  </si>
  <si>
    <t xml:space="preserve">ETAPA I
Res. 353 de 2016 ANDJE. Art. 3 parágrafo
VALOR PRETENSIONES
</t>
  </si>
  <si>
    <t>ETAPA II.  AJUSTE VALOR PRETENSIONES 
Res. 353 de 2016 ANDJE. Art. 3 parágrafo</t>
  </si>
  <si>
    <t xml:space="preserve">DATOS INDEXADOS A </t>
  </si>
  <si>
    <t>FECHA ELABORACIÓN OAJ</t>
  </si>
  <si>
    <t>FECHA ELABORACIÓN</t>
  </si>
  <si>
    <t>Jhoan Sebastian Mesa David/Margarita Nova Celis</t>
  </si>
  <si>
    <t>María del Rosario Escobar P.</t>
  </si>
  <si>
    <t>Luis Fernando Hoyos Mesa</t>
  </si>
  <si>
    <t>Jesús María López Velasquez - Gonzalo Alvarez Henao</t>
  </si>
  <si>
    <t>N.A</t>
  </si>
  <si>
    <t>Jorge Hernán Ospina Zapata</t>
  </si>
  <si>
    <t>Elkin de Jesús Montoya</t>
  </si>
  <si>
    <t>Dario Alberto Bonilla Giraldo</t>
  </si>
  <si>
    <t>Beatriz Colorado A.</t>
  </si>
  <si>
    <r>
      <t xml:space="preserve"> VALOR PRETENSIONES INDEXADAS  
(</t>
    </r>
    <r>
      <rPr>
        <sz val="14"/>
        <color rgb="FF99FFCC"/>
        <rFont val="Bookman Old Style"/>
        <family val="1"/>
      </rPr>
      <t>Vr. probable* factor indexación)</t>
    </r>
    <r>
      <rPr>
        <b/>
        <sz val="14"/>
        <color rgb="FF99FFCC"/>
        <rFont val="Bookman Old Style"/>
        <family val="1"/>
      </rPr>
      <t xml:space="preserve">
FECHA CÁLCULO 
VALOR CONTABLE </t>
    </r>
  </si>
  <si>
    <t>CGM es demandada</t>
  </si>
  <si>
    <t>Electrificadora de Santander S.A. ESP- ESSA</t>
  </si>
  <si>
    <t xml:space="preserve">Electrificadora de Santander S.A. </t>
  </si>
  <si>
    <t>INFORME DE LITIGIOS Y DEMANDAS CGM DICIEMBRE DE 2022</t>
  </si>
  <si>
    <t xml:space="preserve"> VALOR PRETENSIONES INDEXADAS  A DICIEMBRE DE 2022</t>
  </si>
  <si>
    <t>No es objeto de registro contable</t>
  </si>
  <si>
    <t>CANTIDAD PROCESO</t>
  </si>
  <si>
    <t xml:space="preserve">VALOR </t>
  </si>
  <si>
    <t xml:space="preserve">PROCESOS A FAVOR. </t>
  </si>
  <si>
    <t>Este valor debe ser igual al F-23 que se rinde a la AGR en el año 2023.</t>
  </si>
  <si>
    <t>PROCESOS JUDICIALES DICIEMBRE DE 2022. CALIFICACIÓN RIESGO DE CONDENA</t>
  </si>
  <si>
    <t xml:space="preserve">ACUALIZACIÓN E INDEXACION PROCESOS EN CONTRA </t>
  </si>
  <si>
    <t>TOTAL LITIGIOS A FAVOR Y CONTRA</t>
  </si>
  <si>
    <t>Procesos hipotecarios, acción de repetición y otros.</t>
  </si>
  <si>
    <t xml:space="preserve"> NOTA:  Concepto CGN No. 20182000076911 de la Contaduría General de la Nación. Doctrina contable 2018.</t>
  </si>
  <si>
    <t>Tabla. Procesos judiciales a favor y en contra de la Contraloria Distrital de Medellín</t>
  </si>
  <si>
    <r>
      <t>Valor procesos riesgo condena</t>
    </r>
    <r>
      <rPr>
        <b/>
        <sz val="12"/>
        <rFont val="Arial"/>
        <family val="2"/>
      </rPr>
      <t xml:space="preserve"> probable</t>
    </r>
  </si>
  <si>
    <r>
      <t xml:space="preserve">Valor procesos </t>
    </r>
    <r>
      <rPr>
        <b/>
        <sz val="12"/>
        <rFont val="Arial"/>
        <family val="2"/>
      </rPr>
      <t>riesgo condena posible</t>
    </r>
    <r>
      <rPr>
        <sz val="12"/>
        <rFont val="Arial"/>
        <family val="2"/>
      </rPr>
      <t xml:space="preserve"> </t>
    </r>
  </si>
  <si>
    <r>
      <t xml:space="preserve">Valor procesos </t>
    </r>
    <r>
      <rPr>
        <b/>
        <sz val="12"/>
        <rFont val="Arial"/>
        <family val="2"/>
      </rPr>
      <t>riesgo condena remoto</t>
    </r>
    <r>
      <rPr>
        <sz val="12"/>
        <rFont val="Arial"/>
        <family val="2"/>
      </rPr>
      <t xml:space="preserve"> </t>
    </r>
  </si>
  <si>
    <t>Valor sujeto a provisión contasble según la  Resolución 080 de 2021 CGN</t>
  </si>
  <si>
    <t>ÍNDICE FINAL. DICIEMBRE 2022</t>
  </si>
  <si>
    <t>VALOR INDICE INICIAL</t>
  </si>
  <si>
    <t xml:space="preserve">
(ADMISIÓN DEMANDA)</t>
  </si>
  <si>
    <t>CORTE INFORME</t>
  </si>
  <si>
    <t>La previsora S.A. Rad. 119</t>
  </si>
  <si>
    <t>Jhoan Sebastian Mesa y/o Margarita Nova Celis. Rad. 037</t>
  </si>
  <si>
    <t>La Previsora S.A. – AXA compañía de Seguros. Rad. 2864</t>
  </si>
  <si>
    <t xml:space="preserve"> Pricewaterhousecoopers Ltda. Rad. 601</t>
  </si>
  <si>
    <t xml:space="preserve"> EDATEL. Rad. 364</t>
  </si>
  <si>
    <t>La Previsora S.A. Rad. 456</t>
  </si>
  <si>
    <t>EDATEL. Rad. 654</t>
  </si>
  <si>
    <r>
      <t>Margarita Novoa Celis y Otros</t>
    </r>
    <r>
      <rPr>
        <b/>
        <sz val="11"/>
        <rFont val="Calibri"/>
        <family val="2"/>
        <scheme val="minor"/>
      </rPr>
      <t>. Rad. 1066</t>
    </r>
  </si>
  <si>
    <t>Empresas Públicas de Medellín y/o Ivan Dario Polo Quesada. Rad. 895</t>
  </si>
  <si>
    <t>La Previsora. Rad. 1299</t>
  </si>
  <si>
    <t>Jhoan Sebastian Mesa David. Rad. 1368</t>
  </si>
  <si>
    <t>Margarita Nova Celis. Rad. 344</t>
  </si>
  <si>
    <t>Empresas Públicas de Medellín y/o Juan Fernando Salazar Lopera. Rad. 043</t>
  </si>
  <si>
    <t>Nº RADICADO</t>
  </si>
  <si>
    <t>2014 - 017686</t>
  </si>
  <si>
    <t xml:space="preserve">2015 - 00364  </t>
  </si>
  <si>
    <t>2013 - 00654</t>
  </si>
  <si>
    <t>2016 - 00601</t>
  </si>
  <si>
    <t>2014 - 00911</t>
  </si>
  <si>
    <t>2018 - 00195</t>
  </si>
  <si>
    <t>2019 - 00344</t>
  </si>
  <si>
    <t>2019 - 00249</t>
  </si>
  <si>
    <t>2021 - 00020</t>
  </si>
  <si>
    <t>2020 - 00120</t>
  </si>
  <si>
    <t>2016 - 00469</t>
  </si>
  <si>
    <t>2019 - 01368</t>
  </si>
  <si>
    <t>2012 - 00456</t>
  </si>
  <si>
    <t>2017 - 00441</t>
  </si>
  <si>
    <t>2018 - 00376</t>
  </si>
  <si>
    <t>2019 - 00059</t>
  </si>
  <si>
    <t>2019 - 00257</t>
  </si>
  <si>
    <t>2019 - 00430</t>
  </si>
  <si>
    <t>2020 - 03083</t>
  </si>
  <si>
    <t>2019 - 00473</t>
  </si>
  <si>
    <t>2019 - 01299</t>
  </si>
  <si>
    <t>2016 - 00138</t>
  </si>
  <si>
    <t>2021 - 00253</t>
  </si>
  <si>
    <t>2016 - 00836</t>
  </si>
  <si>
    <t>2014 - 01167</t>
  </si>
  <si>
    <t>2017 - 00034</t>
  </si>
  <si>
    <t>2017 - 00033</t>
  </si>
  <si>
    <t>2015 - 01792</t>
  </si>
  <si>
    <t>2016 - 00777</t>
  </si>
  <si>
    <t>2017 - 00346</t>
  </si>
  <si>
    <t>2011 - 00464</t>
  </si>
  <si>
    <t>2018 - 00260</t>
  </si>
  <si>
    <t>2019 - 00316</t>
  </si>
  <si>
    <t>2018 - 00259</t>
  </si>
  <si>
    <t>2022 - 01009</t>
  </si>
  <si>
    <t>2011 - 00398</t>
  </si>
  <si>
    <t>2012 - 00119</t>
  </si>
  <si>
    <t>2015 - 01092</t>
  </si>
  <si>
    <t>2017 - 02193</t>
  </si>
  <si>
    <t>2017 - 02689</t>
  </si>
  <si>
    <t>2017 - 02692</t>
  </si>
  <si>
    <t>2017 - 02864</t>
  </si>
  <si>
    <t>2018 - 01146</t>
  </si>
  <si>
    <t>2019 - 01066</t>
  </si>
  <si>
    <t>2019 - 00895</t>
  </si>
  <si>
    <t>2019 - 00485</t>
  </si>
  <si>
    <t>RALIZADO SCHS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</si>
</sst>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.00_);_(* \(#,##0.00\);_(* &quot;-&quot;??_);_(@_)"/>
    <numFmt numFmtId="165" formatCode="0.000"/>
    <numFmt numFmtId="166" formatCode="0.00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2"/>
      <name val="Bookman Old Style"/>
      <family val="1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Bookman Old Style"/>
      <family val="1"/>
    </font>
    <font>
      <sz val="14"/>
      <name val="Bookman Old Style"/>
      <family val="1"/>
    </font>
    <font>
      <i/>
      <sz val="14"/>
      <name val="Bookman Old Style"/>
      <family val="1"/>
    </font>
    <font>
      <sz val="12"/>
      <name val="Segoe UI"/>
      <family val="2"/>
      <charset val="204"/>
    </font>
    <font>
      <b/>
      <i/>
      <sz val="14"/>
      <name val="Bookman Old Style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rgb="FF99FFCC"/>
      <name val="Bookman Old Style"/>
      <family val="1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name val="Bookman Old Style"/>
      <family val="1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C000"/>
      <name val="Calibri"/>
      <family val="2"/>
      <scheme val="minor"/>
    </font>
    <font>
      <b/>
      <sz val="12"/>
      <color rgb="FF99FFCC"/>
      <name val="Bookman Old Style"/>
      <family val="1"/>
    </font>
    <font>
      <b/>
      <sz val="16"/>
      <color rgb="FF99FFCC"/>
      <name val="Calibri"/>
      <family val="2"/>
      <scheme val="minor"/>
    </font>
    <font>
      <sz val="14"/>
      <color rgb="FF99FFCC"/>
      <name val="Bookman Old Style"/>
      <family val="1"/>
    </font>
    <font>
      <sz val="12"/>
      <name val="Arial"/>
      <family val="2"/>
    </font>
    <font>
      <b/>
      <sz val="12"/>
      <name val="Arial"/>
      <family val="2"/>
    </font>
    <font>
      <b/>
      <sz val="16"/>
      <name val="Segoe UI"/>
      <family val="2"/>
    </font>
    <font>
      <sz val="12"/>
      <color rgb="FFFF0000"/>
      <name val="Segoe UI"/>
      <family val="2"/>
      <charset val="204"/>
    </font>
    <font>
      <b/>
      <sz val="20"/>
      <name val="Calibri"/>
      <family val="2"/>
      <scheme val="minor"/>
    </font>
    <font>
      <b/>
      <sz val="12"/>
      <name val="Bookman Old Style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6" fillId="0" borderId="0"/>
  </cellStyleXfs>
  <cellXfs count="9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0" xfId="0" applyFont="1" applyFill="1"/>
    <xf numFmtId="14" fontId="2" fillId="2" borderId="1" xfId="1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0" fontId="13" fillId="2" borderId="0" xfId="0" applyFont="1" applyFill="1"/>
    <xf numFmtId="165" fontId="2" fillId="2" borderId="1" xfId="0" applyNumberFormat="1" applyFont="1" applyFill="1" applyBorder="1" applyAlignment="1">
      <alignment horizontal="center" vertical="center" wrapText="1"/>
    </xf>
    <xf numFmtId="166" fontId="8" fillId="2" borderId="0" xfId="1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/>
    <xf numFmtId="2" fontId="18" fillId="2" borderId="1" xfId="3" quotePrefix="1" applyNumberFormat="1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3" fillId="0" borderId="0" xfId="0" applyFont="1"/>
    <xf numFmtId="9" fontId="14" fillId="2" borderId="1" xfId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2" fontId="18" fillId="2" borderId="1" xfId="3" applyNumberFormat="1" applyFont="1" applyFill="1" applyBorder="1" applyAlignment="1">
      <alignment horizontal="center" vertical="center"/>
    </xf>
    <xf numFmtId="2" fontId="18" fillId="2" borderId="1" xfId="3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166" fontId="8" fillId="2" borderId="0" xfId="1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9" fillId="2" borderId="0" xfId="0" applyFont="1" applyFill="1"/>
    <xf numFmtId="0" fontId="9" fillId="0" borderId="0" xfId="0" applyFont="1"/>
    <xf numFmtId="166" fontId="16" fillId="3" borderId="1" xfId="1" applyNumberFormat="1" applyFont="1" applyFill="1" applyBorder="1" applyAlignment="1">
      <alignment horizontal="center" vertical="center"/>
    </xf>
    <xf numFmtId="166" fontId="16" fillId="2" borderId="6" xfId="1" applyNumberFormat="1" applyFont="1" applyFill="1" applyBorder="1" applyAlignment="1">
      <alignment horizontal="center" vertical="center"/>
    </xf>
    <xf numFmtId="166" fontId="16" fillId="2" borderId="4" xfId="1" applyNumberFormat="1" applyFont="1" applyFill="1" applyBorder="1" applyAlignment="1">
      <alignment horizontal="left" vertical="center" wrapText="1"/>
    </xf>
    <xf numFmtId="166" fontId="20" fillId="4" borderId="6" xfId="1" applyNumberFormat="1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2" borderId="0" xfId="0" applyFont="1" applyFill="1" applyAlignment="1">
      <alignment vertical="center"/>
    </xf>
    <xf numFmtId="3" fontId="23" fillId="0" borderId="0" xfId="0" applyNumberFormat="1" applyFont="1" applyAlignment="1">
      <alignment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29" fillId="2" borderId="1" xfId="0" applyNumberFormat="1" applyFont="1" applyFill="1" applyBorder="1" applyAlignment="1">
      <alignment horizontal="center" vertical="center"/>
    </xf>
    <xf numFmtId="2" fontId="18" fillId="2" borderId="0" xfId="3" applyNumberFormat="1" applyFont="1" applyFill="1" applyBorder="1" applyAlignment="1">
      <alignment horizontal="center"/>
    </xf>
    <xf numFmtId="166" fontId="20" fillId="4" borderId="4" xfId="1" applyNumberFormat="1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9" fontId="9" fillId="2" borderId="1" xfId="0" applyNumberFormat="1" applyFont="1" applyFill="1" applyBorder="1" applyAlignment="1">
      <alignment horizontal="center" vertical="center" wrapText="1"/>
    </xf>
    <xf numFmtId="14" fontId="24" fillId="7" borderId="1" xfId="1" applyNumberFormat="1" applyFont="1" applyFill="1" applyBorder="1" applyAlignment="1">
      <alignment horizontal="center" vertical="center" wrapText="1"/>
    </xf>
    <xf numFmtId="2" fontId="32" fillId="7" borderId="1" xfId="0" applyNumberFormat="1" applyFont="1" applyFill="1" applyBorder="1" applyAlignment="1">
      <alignment horizontal="center" vertical="center" wrapText="1"/>
    </xf>
    <xf numFmtId="4" fontId="28" fillId="2" borderId="0" xfId="0" applyNumberFormat="1" applyFont="1" applyFill="1" applyAlignment="1">
      <alignment horizontal="center" vertical="center" wrapText="1"/>
    </xf>
    <xf numFmtId="4" fontId="28" fillId="2" borderId="0" xfId="0" applyNumberFormat="1" applyFont="1" applyFill="1" applyAlignment="1">
      <alignment horizontal="center" vertical="center"/>
    </xf>
    <xf numFmtId="0" fontId="24" fillId="7" borderId="1" xfId="0" applyFont="1" applyFill="1" applyBorder="1" applyAlignment="1">
      <alignment horizontal="left" vertical="center" wrapText="1"/>
    </xf>
    <xf numFmtId="0" fontId="31" fillId="7" borderId="2" xfId="0" applyFont="1" applyFill="1" applyBorder="1" applyAlignment="1">
      <alignment horizontal="left" vertical="center" wrapText="1"/>
    </xf>
    <xf numFmtId="14" fontId="31" fillId="7" borderId="2" xfId="1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vertical="top" wrapText="1"/>
    </xf>
    <xf numFmtId="3" fontId="34" fillId="2" borderId="1" xfId="0" applyNumberFormat="1" applyFont="1" applyFill="1" applyBorder="1" applyAlignment="1">
      <alignment horizontal="center" vertical="center"/>
    </xf>
    <xf numFmtId="3" fontId="34" fillId="4" borderId="1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/>
    </xf>
    <xf numFmtId="3" fontId="34" fillId="2" borderId="1" xfId="0" applyNumberFormat="1" applyFont="1" applyFill="1" applyBorder="1" applyAlignment="1">
      <alignment horizontal="justify" vertical="top" wrapText="1"/>
    </xf>
    <xf numFmtId="0" fontId="35" fillId="4" borderId="1" xfId="0" applyFont="1" applyFill="1" applyBorder="1" applyAlignment="1">
      <alignment horizontal="center" vertical="center" wrapText="1"/>
    </xf>
    <xf numFmtId="3" fontId="35" fillId="8" borderId="1" xfId="0" applyNumberFormat="1" applyFont="1" applyFill="1" applyBorder="1" applyAlignment="1">
      <alignment horizontal="center" vertical="center"/>
    </xf>
    <xf numFmtId="3" fontId="34" fillId="8" borderId="1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left" vertical="center" wrapText="1"/>
    </xf>
    <xf numFmtId="3" fontId="34" fillId="4" borderId="1" xfId="0" applyNumberFormat="1" applyFont="1" applyFill="1" applyBorder="1" applyAlignment="1">
      <alignment horizontal="justify" vertical="top" wrapText="1"/>
    </xf>
    <xf numFmtId="3" fontId="35" fillId="4" borderId="1" xfId="0" applyNumberFormat="1" applyFont="1" applyFill="1" applyBorder="1" applyAlignment="1">
      <alignment horizontal="center" vertical="center" wrapText="1"/>
    </xf>
    <xf numFmtId="3" fontId="29" fillId="2" borderId="1" xfId="0" applyNumberFormat="1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2" fontId="36" fillId="6" borderId="1" xfId="3" applyNumberFormat="1" applyFont="1" applyFill="1" applyBorder="1" applyAlignment="1">
      <alignment horizontal="center" vertical="center"/>
    </xf>
    <xf numFmtId="3" fontId="30" fillId="7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9" fontId="0" fillId="0" borderId="0" xfId="1" applyFont="1"/>
    <xf numFmtId="2" fontId="18" fillId="2" borderId="0" xfId="3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2" fontId="37" fillId="2" borderId="1" xfId="3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left" vertical="center" wrapText="1"/>
    </xf>
    <xf numFmtId="14" fontId="15" fillId="2" borderId="4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14" fontId="39" fillId="2" borderId="0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8" fillId="2" borderId="8" xfId="0" applyFont="1" applyFill="1" applyBorder="1" applyAlignment="1">
      <alignment horizontal="center" vertical="center"/>
    </xf>
    <xf numFmtId="0" fontId="38" fillId="2" borderId="9" xfId="0" applyFont="1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7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</cellXfs>
  <cellStyles count="13">
    <cellStyle name="Millares [0] 2" xfId="8"/>
    <cellStyle name="Millares [0] 3" xfId="11"/>
    <cellStyle name="Millares 2" xfId="6"/>
    <cellStyle name="Normal" xfId="0" builtinId="0"/>
    <cellStyle name="Normal 2" xfId="2"/>
    <cellStyle name="Normal 2 2" xfId="5"/>
    <cellStyle name="Normal 2 2 2" xfId="9"/>
    <cellStyle name="Normal 3" xfId="4"/>
    <cellStyle name="Normal 4" xfId="12"/>
    <cellStyle name="Porcentaje" xfId="1" builtinId="5"/>
    <cellStyle name="Porcentaje 2" xfId="3"/>
    <cellStyle name="Porcentaje 2 2" xfId="7"/>
    <cellStyle name="Porcentaje 2 2 2" xfId="1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3" formatCode="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.0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Segoe UI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ookman Old Style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99FFCC"/>
      <color rgb="FFCC66FF"/>
      <color rgb="FF3333FF"/>
      <color rgb="FF003366"/>
      <color rgb="FF008000"/>
      <color rgb="FF00CCFF"/>
      <color rgb="FF6699FF"/>
      <color rgb="FFA50021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sifredo/Desktop/SIGIFREDO%20TELETRABAJO/DOCS_TELETRABAJO_2021/20.%20A%20&#209;%20O%20%20%202%200%202%201/9.%20PROYECTOS%20INVESTIGACION_RIESGO%20PROCESAL/DOCUMENTOS%20FINALES%20%20SCHS%202021/2.%20ANEXO%20I%20CONSOL_CALIF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 calificac"/>
      <sheetName val="1. Calificacio procesos 2021"/>
      <sheetName val="3. Reglas especiales calific"/>
      <sheetName val="4. PLAN ACCION"/>
      <sheetName val="2. CRITERIOS"/>
      <sheetName val="Tabla 1. 2. Criterios calificac"/>
    </sheetNames>
    <sheetDataSet>
      <sheetData sheetId="0"/>
      <sheetData sheetId="1">
        <row r="4">
          <cell r="M4" t="str">
            <v>Beatriz Colorado A.</v>
          </cell>
        </row>
        <row r="5">
          <cell r="M5" t="str">
            <v>Elkin de Jesús Montoya</v>
          </cell>
        </row>
        <row r="6">
          <cell r="M6" t="str">
            <v>Beatriz Colorado A.</v>
          </cell>
        </row>
        <row r="7">
          <cell r="M7" t="str">
            <v>Elkin de Jesús Montoya</v>
          </cell>
        </row>
        <row r="8">
          <cell r="M8" t="str">
            <v>Elkin de Jesús Montoya</v>
          </cell>
        </row>
        <row r="9">
          <cell r="M9" t="str">
            <v>Beatriz Colorado A.</v>
          </cell>
        </row>
        <row r="10">
          <cell r="M10" t="str">
            <v>Beatriz Colorado A.</v>
          </cell>
        </row>
        <row r="11">
          <cell r="M11" t="str">
            <v>Beatriz Colorado A.</v>
          </cell>
        </row>
        <row r="12">
          <cell r="M12" t="str">
            <v>Beatriz Colorado A.</v>
          </cell>
        </row>
        <row r="13">
          <cell r="M13" t="str">
            <v>Beatriz Colorado A.</v>
          </cell>
        </row>
        <row r="15">
          <cell r="M15" t="str">
            <v xml:space="preserve"> Jorge Hernán Ospina Zapata</v>
          </cell>
        </row>
        <row r="16">
          <cell r="M16" t="str">
            <v>Beatriz Colorado A.</v>
          </cell>
        </row>
        <row r="17">
          <cell r="M17" t="str">
            <v>Beatriz Colorado A.</v>
          </cell>
        </row>
        <row r="18">
          <cell r="M18" t="str">
            <v>Beatriz Colorado A.</v>
          </cell>
        </row>
        <row r="20">
          <cell r="M20" t="str">
            <v xml:space="preserve"> Jorge Hernán Ospina Zapata</v>
          </cell>
        </row>
        <row r="21">
          <cell r="M21" t="str">
            <v xml:space="preserve"> Jorge Hernán Ospina Zapata</v>
          </cell>
        </row>
        <row r="22">
          <cell r="M22" t="str">
            <v xml:space="preserve"> Jorge Hernán Ospina Zapata</v>
          </cell>
        </row>
        <row r="23">
          <cell r="M23" t="str">
            <v xml:space="preserve"> Jorge Hernán Ospina Zapata</v>
          </cell>
        </row>
        <row r="24">
          <cell r="M24" t="str">
            <v xml:space="preserve"> Jorge Hernán Ospina Zapata</v>
          </cell>
        </row>
        <row r="25">
          <cell r="M25" t="str">
            <v xml:space="preserve"> Jorge Hernán Ospina Zapata</v>
          </cell>
        </row>
        <row r="26">
          <cell r="M26" t="str">
            <v xml:space="preserve"> Jorge Hernán Ospina Zapata</v>
          </cell>
        </row>
        <row r="27">
          <cell r="M27" t="str">
            <v xml:space="preserve"> Jorge Hernán Ospina Zapata</v>
          </cell>
        </row>
        <row r="28">
          <cell r="M28" t="str">
            <v>Jorge Hernán Ospina Zapata</v>
          </cell>
        </row>
        <row r="29">
          <cell r="M29" t="str">
            <v>Jorge Hernán Ospina Zapata</v>
          </cell>
        </row>
        <row r="45">
          <cell r="M45" t="str">
            <v>Beatriz Colorado A.</v>
          </cell>
        </row>
        <row r="48">
          <cell r="M48" t="str">
            <v>Elkin de Jesús Montoya</v>
          </cell>
        </row>
        <row r="49">
          <cell r="M49" t="str">
            <v>Elkin de Jesús Montoya</v>
          </cell>
        </row>
        <row r="50">
          <cell r="M50" t="str">
            <v>Elkin de Jesús Montoya</v>
          </cell>
        </row>
        <row r="51">
          <cell r="M51" t="str">
            <v>Elkin de Jesús Montoya</v>
          </cell>
        </row>
        <row r="52">
          <cell r="M52" t="str">
            <v>Elkin de Jesus Montoya</v>
          </cell>
        </row>
        <row r="53">
          <cell r="M53" t="str">
            <v>Elkin de Jesús Montoya</v>
          </cell>
        </row>
      </sheetData>
      <sheetData sheetId="2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id="1" name="Tabla1" displayName="Tabla1" ref="A6:M53" totalsRowShown="0" headerRowDxfId="39" dataDxfId="38" tableBorderDxfId="37">
  <autoFilter ref="A6:M5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10" hiddenButton="1"/>
    <filterColumn colId="11" hiddenButton="1"/>
    <filterColumn colId="12" hiddenButton="1"/>
  </autoFilter>
  <tableColumns count="13">
    <tableColumn id="1" name="N°" dataDxfId="36" totalsRowDxfId="35"/>
    <tableColumn id="2" name="DEMANDANTE-PROCESO" dataDxfId="34" totalsRowDxfId="33"/>
    <tableColumn id="3" name="FECHA ADMISIÓN DEMANDA (dd/mm/aaaa)" dataDxfId="32" totalsRowDxfId="31" dataCellStyle="Porcentaje"/>
    <tableColumn id="4" name="FECHA POTENCIAL  FALLO SEGUNDA INSTANCIA_x000a__x000a_FÓRMULA: (Fecha admisión + 365*8)" dataDxfId="30" totalsRowDxfId="29" dataCellStyle="Porcentaje"/>
    <tableColumn id="5" name="FECHA CÁLCULO_x000a_" dataDxfId="28" totalsRowDxfId="27" dataCellStyle="Porcentaje"/>
    <tableColumn id="6" name="PRETENSIONES DEMANDA_x000a_" dataDxfId="26" totalsRowDxfId="25"/>
    <tableColumn id="22" name="% VALOR CONDENA /PRETENSIÓN" dataDxfId="24" totalsRowDxfId="23" dataCellStyle="Porcentaje"/>
    <tableColumn id="7" name="VALOR REAL O  PROBABLE CONDENA SIN INDEXAR_x000a__x000a_1 Vr. Pretensiones ajustadas ó_x000a__x000a_2. Vr. Condena primera instancia o segunda" dataDxfId="22" totalsRowDxfId="21"/>
    <tableColumn id="8" name="_x000a_(ADMISIÓN DEMANDA)" dataDxfId="20" totalsRowDxfId="19"/>
    <tableColumn id="9" name="VALOR INDICE INICIAL" dataDxfId="18" totalsRowDxfId="17" dataCellStyle="Porcentaje 2"/>
    <tableColumn id="10" name="FACTOR INDEXACION_x000a__x000a_(Indice final/indice inicial)_x000a_" dataDxfId="16" totalsRowDxfId="15"/>
    <tableColumn id="11" name=" VALOR PRETENSIONES INDEXADAS  _x000a_(Vr. probable* factor indexación)_x000a__x000a_FECHA CÁLCULO _x000a_VALOR CONTABLE " dataDxfId="14" totalsRowDxfId="13"/>
    <tableColumn id="21" name="ABOGADO" dataDxfId="12" totalsRow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la15" displayName="Tabla15" ref="A3:G50" totalsRowShown="0" headerRowDxfId="10" dataDxfId="8" headerRowBorderDxfId="9" tableBorderDxfId="7" totalsRowBorderDxfId="6">
  <autoFilter ref="A3:G50"/>
  <tableColumns count="7">
    <tableColumn id="1" name="N°" dataDxfId="5"/>
    <tableColumn id="9" name="Nº RADICADO"/>
    <tableColumn id="2" name="DEMANDANTE" dataDxfId="4"/>
    <tableColumn id="3" name="FECHA ADMISIÓN DEMANDA (dd/mm/aaaa)" dataDxfId="3" dataCellStyle="Porcentaje"/>
    <tableColumn id="4" name="FECHA POTENCIAL  FALLO DEFINITIVO_x000a__x000a_8 AÑOS " dataDxfId="2" dataCellStyle="Porcentaje"/>
    <tableColumn id="6" name="PRETENSIONES _x000a_" dataDxfId="1"/>
    <tableColumn id="26" name=" VALOR PRETENSIONES INDEXADAS  A DICIEMBRE DE 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5"/>
  <sheetViews>
    <sheetView topLeftCell="A7" zoomScale="80" zoomScaleNormal="80" workbookViewId="0">
      <selection activeCell="E4" sqref="E4"/>
    </sheetView>
  </sheetViews>
  <sheetFormatPr baseColWidth="10" defaultColWidth="11.44140625" defaultRowHeight="18" x14ac:dyDescent="0.35"/>
  <cols>
    <col min="1" max="1" width="7.33203125" style="2" customWidth="1"/>
    <col min="2" max="2" width="30.6640625" style="23" customWidth="1"/>
    <col min="3" max="3" width="18.88671875" style="3" customWidth="1"/>
    <col min="4" max="4" width="17.33203125" style="1" customWidth="1"/>
    <col min="5" max="5" width="15.88671875" style="1" customWidth="1"/>
    <col min="6" max="6" width="17.88671875" style="5" customWidth="1"/>
    <col min="7" max="7" width="18.44140625" style="5" customWidth="1"/>
    <col min="8" max="8" width="17.5546875" style="6" customWidth="1"/>
    <col min="9" max="9" width="17.6640625" style="20" customWidth="1"/>
    <col min="10" max="10" width="17.33203125" style="20" customWidth="1"/>
    <col min="11" max="11" width="13.5546875" style="1" customWidth="1"/>
    <col min="12" max="12" width="22.88671875" style="27" bestFit="1" customWidth="1"/>
    <col min="13" max="13" width="24" style="3" customWidth="1"/>
    <col min="14" max="16384" width="11.44140625" style="1"/>
  </cols>
  <sheetData>
    <row r="1" spans="1:13" ht="58.5" customHeight="1" thickBot="1" x14ac:dyDescent="0.35">
      <c r="A1" s="86" t="s">
        <v>86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8"/>
    </row>
    <row r="2" spans="1:13" ht="49.5" customHeight="1" x14ac:dyDescent="0.35">
      <c r="B2" s="79" t="s">
        <v>63</v>
      </c>
      <c r="C2" s="80">
        <v>44936</v>
      </c>
      <c r="D2" s="5"/>
      <c r="E2" s="52"/>
      <c r="F2" s="53"/>
    </row>
    <row r="3" spans="1:13" ht="83.25" customHeight="1" x14ac:dyDescent="0.3">
      <c r="B3" s="54" t="s">
        <v>62</v>
      </c>
      <c r="C3" s="50">
        <v>44926</v>
      </c>
      <c r="D3" s="38"/>
      <c r="E3" s="51" t="s">
        <v>95</v>
      </c>
      <c r="F3" s="71">
        <v>126.03</v>
      </c>
      <c r="I3" s="6"/>
      <c r="J3" s="6"/>
      <c r="K3" s="6"/>
      <c r="L3" s="37"/>
    </row>
    <row r="4" spans="1:13" ht="64.5" customHeight="1" x14ac:dyDescent="0.35">
      <c r="B4" s="24"/>
      <c r="C4" s="8"/>
      <c r="D4" s="5"/>
      <c r="E4" s="5"/>
    </row>
    <row r="5" spans="1:13" s="28" customFormat="1" ht="72.75" customHeight="1" x14ac:dyDescent="0.35">
      <c r="A5" s="29"/>
      <c r="B5" s="89" t="s">
        <v>60</v>
      </c>
      <c r="C5" s="89"/>
      <c r="D5" s="89"/>
      <c r="E5" s="89"/>
      <c r="F5" s="89"/>
      <c r="G5" s="89"/>
      <c r="H5" s="89"/>
      <c r="I5" s="89" t="s">
        <v>61</v>
      </c>
      <c r="J5" s="89"/>
      <c r="K5" s="90"/>
      <c r="L5" s="90"/>
      <c r="M5" s="90"/>
    </row>
    <row r="6" spans="1:13" s="12" customFormat="1" ht="300.60000000000002" x14ac:dyDescent="0.35">
      <c r="A6" s="30" t="s">
        <v>3</v>
      </c>
      <c r="B6" s="31" t="s">
        <v>0</v>
      </c>
      <c r="C6" s="19" t="s">
        <v>1</v>
      </c>
      <c r="D6" s="19" t="s">
        <v>53</v>
      </c>
      <c r="E6" s="19" t="s">
        <v>45</v>
      </c>
      <c r="F6" s="19" t="s">
        <v>2</v>
      </c>
      <c r="G6" s="19" t="s">
        <v>50</v>
      </c>
      <c r="H6" s="19" t="s">
        <v>52</v>
      </c>
      <c r="I6" s="77" t="s">
        <v>97</v>
      </c>
      <c r="J6" s="19" t="s">
        <v>96</v>
      </c>
      <c r="K6" s="19" t="s">
        <v>44</v>
      </c>
      <c r="L6" s="45" t="s">
        <v>74</v>
      </c>
      <c r="M6" s="15" t="s">
        <v>47</v>
      </c>
    </row>
    <row r="7" spans="1:13" ht="27" customHeight="1" x14ac:dyDescent="0.3">
      <c r="A7" s="11">
        <v>1</v>
      </c>
      <c r="B7" s="25" t="s">
        <v>4</v>
      </c>
      <c r="C7" s="4">
        <v>42535</v>
      </c>
      <c r="D7" s="4">
        <f>C7+(365*8)</f>
        <v>45455</v>
      </c>
      <c r="E7" s="4">
        <f>C3</f>
        <v>44926</v>
      </c>
      <c r="F7" s="9">
        <v>37023701</v>
      </c>
      <c r="G7" s="17">
        <v>1</v>
      </c>
      <c r="H7" s="9">
        <f>Tabla1[[#This Row],[PRETENSIONES DEMANDA
]]*1</f>
        <v>37023701</v>
      </c>
      <c r="I7" s="18">
        <f>C7</f>
        <v>42535</v>
      </c>
      <c r="J7" s="21">
        <v>92.1</v>
      </c>
      <c r="K7" s="7">
        <f>$F$3/Tabla1[[#This Row],[VALOR INDICE INICIAL]]</f>
        <v>1.3684039087947883</v>
      </c>
      <c r="L7" s="73">
        <v>49296595.587730728</v>
      </c>
      <c r="M7" s="14" t="str">
        <f>'[1]1. Calificacio procesos 2021'!$M$4</f>
        <v>Beatriz Colorado A.</v>
      </c>
    </row>
    <row r="8" spans="1:13" ht="22.5" customHeight="1" x14ac:dyDescent="0.3">
      <c r="A8" s="11">
        <v>2</v>
      </c>
      <c r="B8" s="25" t="s">
        <v>5</v>
      </c>
      <c r="C8" s="4">
        <v>42475</v>
      </c>
      <c r="D8" s="4">
        <f t="shared" ref="D8:D32" si="0">C8+(365*8)</f>
        <v>45395</v>
      </c>
      <c r="E8" s="4">
        <f>$E$7</f>
        <v>44926</v>
      </c>
      <c r="F8" s="9">
        <v>22681140</v>
      </c>
      <c r="G8" s="17">
        <v>1</v>
      </c>
      <c r="H8" s="9">
        <f>Tabla1[[#This Row],[PRETENSIONES DEMANDA
]]*1</f>
        <v>22681140</v>
      </c>
      <c r="I8" s="18">
        <f>C8</f>
        <v>42475</v>
      </c>
      <c r="J8" s="21">
        <v>91.18</v>
      </c>
      <c r="K8" s="7">
        <f>$F$3/Tabla1[[#This Row],[VALOR INDICE INICIAL]]</f>
        <v>1.3822110111866637</v>
      </c>
      <c r="L8" s="73">
        <v>30504367.166045181</v>
      </c>
      <c r="M8" s="10" t="str">
        <f>'[1]1. Calificacio procesos 2021'!$M$5</f>
        <v>Elkin de Jesús Montoya</v>
      </c>
    </row>
    <row r="9" spans="1:13" ht="32.25" customHeight="1" x14ac:dyDescent="0.3">
      <c r="A9" s="11">
        <v>3</v>
      </c>
      <c r="B9" s="25" t="s">
        <v>100</v>
      </c>
      <c r="C9" s="4">
        <v>43726</v>
      </c>
      <c r="D9" s="4">
        <f t="shared" si="0"/>
        <v>46646</v>
      </c>
      <c r="E9" s="4">
        <f t="shared" ref="E9:E34" si="1">$E$7</f>
        <v>44926</v>
      </c>
      <c r="F9" s="9">
        <v>1656232200</v>
      </c>
      <c r="G9" s="17">
        <v>1</v>
      </c>
      <c r="H9" s="9">
        <f>Tabla1[[#This Row],[PRETENSIONES DEMANDA
]]*1</f>
        <v>1656232200</v>
      </c>
      <c r="I9" s="18">
        <f>C9</f>
        <v>43726</v>
      </c>
      <c r="J9" s="21">
        <v>103.03</v>
      </c>
      <c r="K9" s="7">
        <f>$F$3/Tabla1[[#This Row],[VALOR INDICE INICIAL]]</f>
        <v>1.2232359506939727</v>
      </c>
      <c r="L9" s="73">
        <f>K9*H9</f>
        <v>2025962769.7369699</v>
      </c>
      <c r="M9" s="10" t="str">
        <f>'[1]1. Calificacio procesos 2021'!$M$6</f>
        <v>Beatriz Colorado A.</v>
      </c>
    </row>
    <row r="10" spans="1:13" ht="24.75" customHeight="1" x14ac:dyDescent="0.3">
      <c r="A10" s="11">
        <v>4</v>
      </c>
      <c r="B10" s="25" t="s">
        <v>7</v>
      </c>
      <c r="C10" s="4">
        <v>43811</v>
      </c>
      <c r="D10" s="4">
        <f t="shared" si="0"/>
        <v>46731</v>
      </c>
      <c r="E10" s="4">
        <f t="shared" si="1"/>
        <v>44926</v>
      </c>
      <c r="F10" s="9">
        <v>0</v>
      </c>
      <c r="G10" s="17">
        <v>0</v>
      </c>
      <c r="H10" s="9"/>
      <c r="I10" s="22" t="s">
        <v>69</v>
      </c>
      <c r="J10" s="22" t="s">
        <v>69</v>
      </c>
      <c r="K10" s="22" t="s">
        <v>69</v>
      </c>
      <c r="L10" s="74">
        <v>0</v>
      </c>
      <c r="M10" s="10" t="str">
        <f>'[1]1. Calificacio procesos 2021'!$M$7</f>
        <v>Elkin de Jesús Montoya</v>
      </c>
    </row>
    <row r="11" spans="1:13" ht="26.25" customHeight="1" x14ac:dyDescent="0.3">
      <c r="A11" s="11">
        <v>5</v>
      </c>
      <c r="B11" s="25" t="s">
        <v>108</v>
      </c>
      <c r="C11" s="4">
        <v>43668</v>
      </c>
      <c r="D11" s="4">
        <f t="shared" si="0"/>
        <v>46588</v>
      </c>
      <c r="E11" s="4">
        <f t="shared" si="1"/>
        <v>44926</v>
      </c>
      <c r="F11" s="9">
        <v>1389137491</v>
      </c>
      <c r="G11" s="17">
        <v>1</v>
      </c>
      <c r="H11" s="9">
        <f>Tabla1[[#This Row],[PRETENSIONES DEMANDA
]]*1</f>
        <v>1389137491</v>
      </c>
      <c r="I11" s="18">
        <f t="shared" ref="I11:I19" si="2">C11</f>
        <v>43668</v>
      </c>
      <c r="J11" s="21">
        <v>102.71</v>
      </c>
      <c r="K11" s="7">
        <f>$F$3/Tabla1[[#This Row],[VALOR INDICE INICIAL]]</f>
        <v>1.2270470256060755</v>
      </c>
      <c r="L11" s="73">
        <v>1637986951.3836255</v>
      </c>
      <c r="M11" s="10" t="str">
        <f>'[1]1. Calificacio procesos 2021'!$M$8</f>
        <v>Elkin de Jesús Montoya</v>
      </c>
    </row>
    <row r="12" spans="1:13" ht="26.25" customHeight="1" x14ac:dyDescent="0.3">
      <c r="A12" s="11">
        <v>6</v>
      </c>
      <c r="B12" s="25" t="s">
        <v>9</v>
      </c>
      <c r="C12" s="4">
        <v>42026</v>
      </c>
      <c r="D12" s="4">
        <f t="shared" si="0"/>
        <v>44946</v>
      </c>
      <c r="E12" s="4">
        <f t="shared" si="1"/>
        <v>44926</v>
      </c>
      <c r="F12" s="9">
        <v>79896542</v>
      </c>
      <c r="G12" s="17">
        <v>1</v>
      </c>
      <c r="H12" s="9">
        <f>Tabla1[[#This Row],[PRETENSIONES DEMANDA
]]*1</f>
        <v>79896542</v>
      </c>
      <c r="I12" s="18">
        <f t="shared" si="2"/>
        <v>42026</v>
      </c>
      <c r="J12" s="21">
        <v>82.47</v>
      </c>
      <c r="K12" s="7">
        <f>$F$3/Tabla1[[#This Row],[VALOR INDICE INICIAL]]</f>
        <v>1.5281920698435796</v>
      </c>
      <c r="L12" s="73">
        <v>118803358.13580696</v>
      </c>
      <c r="M12" s="10" t="str">
        <f>'[1]1. Calificacio procesos 2021'!$M$9</f>
        <v>Beatriz Colorado A.</v>
      </c>
    </row>
    <row r="13" spans="1:13" ht="15" customHeight="1" x14ac:dyDescent="0.3">
      <c r="A13" s="11">
        <v>7</v>
      </c>
      <c r="B13" s="25" t="s">
        <v>103</v>
      </c>
      <c r="C13" s="4">
        <v>42107</v>
      </c>
      <c r="D13" s="4">
        <f t="shared" si="0"/>
        <v>45027</v>
      </c>
      <c r="E13" s="4">
        <f t="shared" si="1"/>
        <v>44926</v>
      </c>
      <c r="F13" s="9">
        <v>248681088</v>
      </c>
      <c r="G13" s="17">
        <v>1</v>
      </c>
      <c r="H13" s="9">
        <f>Tabla1[[#This Row],[PRETENSIONES DEMANDA
]]*1</f>
        <v>248681088</v>
      </c>
      <c r="I13" s="18">
        <f t="shared" si="2"/>
        <v>42107</v>
      </c>
      <c r="J13" s="21">
        <v>84.45</v>
      </c>
      <c r="K13" s="7">
        <f>$F$3/Tabla1[[#This Row],[VALOR INDICE INICIAL]]</f>
        <v>1.4923623445825933</v>
      </c>
      <c r="L13" s="73">
        <f t="shared" ref="L13:L33" si="3">K13*H13</f>
        <v>371122291.54103023</v>
      </c>
      <c r="M13" s="10" t="str">
        <f>'[1]1. Calificacio procesos 2021'!$M$10</f>
        <v>Beatriz Colorado A.</v>
      </c>
    </row>
    <row r="14" spans="1:13" ht="17.25" customHeight="1" x14ac:dyDescent="0.3">
      <c r="A14" s="11">
        <v>8</v>
      </c>
      <c r="B14" s="25" t="s">
        <v>105</v>
      </c>
      <c r="C14" s="4">
        <v>41494</v>
      </c>
      <c r="D14" s="4">
        <f>C14+(365*12)</f>
        <v>45874</v>
      </c>
      <c r="E14" s="4">
        <f t="shared" si="1"/>
        <v>44926</v>
      </c>
      <c r="F14" s="9">
        <v>468852810</v>
      </c>
      <c r="G14" s="17">
        <v>1</v>
      </c>
      <c r="H14" s="9">
        <f>Tabla1[[#This Row],[PRETENSIONES DEMANDA
]]*1</f>
        <v>468852810</v>
      </c>
      <c r="I14" s="18">
        <f t="shared" si="2"/>
        <v>41494</v>
      </c>
      <c r="J14" s="21">
        <v>79.430000000000007</v>
      </c>
      <c r="K14" s="7">
        <f>$F$3/Tabla1[[#This Row],[VALOR INDICE INICIAL]]</f>
        <v>1.5866800956817322</v>
      </c>
      <c r="L14" s="73">
        <v>723850183.6875236</v>
      </c>
      <c r="M14" s="10" t="str">
        <f>'[1]1. Calificacio procesos 2021'!$M$11</f>
        <v>Beatriz Colorado A.</v>
      </c>
    </row>
    <row r="15" spans="1:13" ht="28.8" x14ac:dyDescent="0.45">
      <c r="A15" s="11">
        <v>9</v>
      </c>
      <c r="B15" s="25" t="s">
        <v>102</v>
      </c>
      <c r="C15" s="4">
        <v>42635</v>
      </c>
      <c r="D15" s="4">
        <f t="shared" si="0"/>
        <v>45555</v>
      </c>
      <c r="E15" s="4">
        <f t="shared" si="1"/>
        <v>44926</v>
      </c>
      <c r="F15" s="9">
        <v>54104898</v>
      </c>
      <c r="G15" s="17">
        <v>1</v>
      </c>
      <c r="H15" s="9">
        <f>Tabla1[[#This Row],[PRETENSIONES DEMANDA
]]*1</f>
        <v>54104898</v>
      </c>
      <c r="I15" s="18">
        <f t="shared" si="2"/>
        <v>42635</v>
      </c>
      <c r="J15" s="43">
        <v>92.73</v>
      </c>
      <c r="K15" s="7">
        <f>$F$3/Tabla1[[#This Row],[VALOR INDICE INICIAL]]</f>
        <v>1.3591070850857327</v>
      </c>
      <c r="L15" s="73">
        <f t="shared" si="3"/>
        <v>73534350.20964089</v>
      </c>
      <c r="M15" s="10" t="str">
        <f>'[1]1. Calificacio procesos 2021'!$M$12</f>
        <v>Beatriz Colorado A.</v>
      </c>
    </row>
    <row r="16" spans="1:13" ht="17.25" customHeight="1" x14ac:dyDescent="0.3">
      <c r="A16" s="11">
        <v>10</v>
      </c>
      <c r="B16" s="25" t="s">
        <v>13</v>
      </c>
      <c r="C16" s="4">
        <v>41830</v>
      </c>
      <c r="D16" s="4">
        <f t="shared" si="0"/>
        <v>44750</v>
      </c>
      <c r="E16" s="4">
        <f t="shared" si="1"/>
        <v>44926</v>
      </c>
      <c r="F16" s="9">
        <v>18195335</v>
      </c>
      <c r="G16" s="17">
        <v>1</v>
      </c>
      <c r="H16" s="9">
        <f>Tabla1[[#This Row],[PRETENSIONES DEMANDA
]]*1</f>
        <v>18195335</v>
      </c>
      <c r="I16" s="18">
        <f t="shared" si="2"/>
        <v>41830</v>
      </c>
      <c r="J16" s="21">
        <v>81.61</v>
      </c>
      <c r="K16" s="7">
        <f>$F$3/Tabla1[[#This Row],[VALOR INDICE INICIAL]]</f>
        <v>1.5442960421516971</v>
      </c>
      <c r="L16" s="73">
        <v>27340937.765592448</v>
      </c>
      <c r="M16" s="10" t="str">
        <f>'[1]1. Calificacio procesos 2021'!$M$13</f>
        <v>Beatriz Colorado A.</v>
      </c>
    </row>
    <row r="17" spans="1:13" ht="26.25" customHeight="1" x14ac:dyDescent="0.3">
      <c r="A17" s="11">
        <v>11</v>
      </c>
      <c r="B17" s="25" t="s">
        <v>14</v>
      </c>
      <c r="C17" s="4">
        <v>43328</v>
      </c>
      <c r="D17" s="4">
        <f t="shared" si="0"/>
        <v>46248</v>
      </c>
      <c r="E17" s="4">
        <f t="shared" si="1"/>
        <v>44926</v>
      </c>
      <c r="F17" s="9">
        <v>30053272</v>
      </c>
      <c r="G17" s="17">
        <v>1</v>
      </c>
      <c r="H17" s="9">
        <f>Tabla1[[#This Row],[PRETENSIONES DEMANDA
]]*1</f>
        <v>30053272</v>
      </c>
      <c r="I17" s="18">
        <f t="shared" si="2"/>
        <v>43328</v>
      </c>
      <c r="J17" s="21">
        <v>99.18</v>
      </c>
      <c r="K17" s="7">
        <f>$F$3/Tabla1[[#This Row],[VALOR INDICE INICIAL]]</f>
        <v>1.2707199032062915</v>
      </c>
      <c r="L17" s="73">
        <v>37159031.511998378</v>
      </c>
      <c r="M17" s="10" t="str">
        <f>'[1]1. Calificacio procesos 2021'!$M$15</f>
        <v xml:space="preserve"> Jorge Hernán Ospina Zapata</v>
      </c>
    </row>
    <row r="18" spans="1:13" ht="30" customHeight="1" x14ac:dyDescent="0.3">
      <c r="A18" s="11">
        <v>12</v>
      </c>
      <c r="B18" s="25" t="s">
        <v>15</v>
      </c>
      <c r="C18" s="4">
        <v>43787</v>
      </c>
      <c r="D18" s="4">
        <f t="shared" si="0"/>
        <v>46707</v>
      </c>
      <c r="E18" s="4">
        <f t="shared" si="1"/>
        <v>44926</v>
      </c>
      <c r="F18" s="9">
        <v>4374955200</v>
      </c>
      <c r="G18" s="17">
        <v>1</v>
      </c>
      <c r="H18" s="9">
        <f>Tabla1[[#This Row],[PRETENSIONES DEMANDA
]]*1</f>
        <v>4374955200</v>
      </c>
      <c r="I18" s="18">
        <f t="shared" si="2"/>
        <v>43787</v>
      </c>
      <c r="J18" s="21">
        <v>103.43</v>
      </c>
      <c r="K18" s="7">
        <f>$F$3/Tabla1[[#This Row],[VALOR INDICE INICIAL]]</f>
        <v>1.2185052692642366</v>
      </c>
      <c r="L18" s="73">
        <v>5187090362.3320112</v>
      </c>
      <c r="M18" s="10" t="str">
        <f>'[1]1. Calificacio procesos 2021'!$M$16</f>
        <v>Beatriz Colorado A.</v>
      </c>
    </row>
    <row r="19" spans="1:13" ht="33.75" customHeight="1" x14ac:dyDescent="0.3">
      <c r="A19" s="11">
        <v>13</v>
      </c>
      <c r="B19" s="25" t="s">
        <v>110</v>
      </c>
      <c r="C19" s="4">
        <v>43748</v>
      </c>
      <c r="D19" s="4">
        <f t="shared" si="0"/>
        <v>46668</v>
      </c>
      <c r="E19" s="4">
        <f t="shared" si="1"/>
        <v>44926</v>
      </c>
      <c r="F19" s="9">
        <v>4915696800</v>
      </c>
      <c r="G19" s="17">
        <v>1</v>
      </c>
      <c r="H19" s="9">
        <f>Tabla1[[#This Row],[PRETENSIONES DEMANDA
]]*1</f>
        <v>4915696800</v>
      </c>
      <c r="I19" s="18">
        <f t="shared" si="2"/>
        <v>43748</v>
      </c>
      <c r="J19" s="21">
        <v>103.26</v>
      </c>
      <c r="K19" s="7">
        <f>$F$3/Tabla1[[#This Row],[VALOR INDICE INICIAL]]</f>
        <v>1.2205113306217314</v>
      </c>
      <c r="L19" s="73">
        <v>5837806494.1313181</v>
      </c>
      <c r="M19" s="10" t="str">
        <f>'[1]1. Calificacio procesos 2021'!$M$17</f>
        <v>Beatriz Colorado A.</v>
      </c>
    </row>
    <row r="20" spans="1:13" ht="26.25" customHeight="1" x14ac:dyDescent="0.3">
      <c r="A20" s="11">
        <v>14</v>
      </c>
      <c r="B20" s="26" t="s">
        <v>17</v>
      </c>
      <c r="C20" s="4">
        <v>43245</v>
      </c>
      <c r="D20" s="4">
        <f t="shared" si="0"/>
        <v>46165</v>
      </c>
      <c r="E20" s="4">
        <f t="shared" si="1"/>
        <v>44926</v>
      </c>
      <c r="F20" s="9">
        <v>35122365</v>
      </c>
      <c r="G20" s="17">
        <v>1</v>
      </c>
      <c r="H20" s="9">
        <f>Tabla1[[#This Row],[PRETENSIONES DEMANDA
]]*1</f>
        <v>35122365</v>
      </c>
      <c r="I20" s="18">
        <f>Tabla1[[#This Row],[FECHA ADMISIÓN DEMANDA (dd/mm/aaaa)]]</f>
        <v>43245</v>
      </c>
      <c r="J20" s="21">
        <v>98.91</v>
      </c>
      <c r="K20" s="7">
        <f>$F$3/Tabla1[[#This Row],[VALOR INDICE INICIAL]]</f>
        <v>1.2741886563542615</v>
      </c>
      <c r="L20" s="73">
        <f t="shared" si="3"/>
        <v>44752519.067333944</v>
      </c>
      <c r="M20" s="10" t="str">
        <f>'[1]1. Calificacio procesos 2021'!$M$18</f>
        <v>Beatriz Colorado A.</v>
      </c>
    </row>
    <row r="21" spans="1:13" ht="30.75" customHeight="1" x14ac:dyDescent="0.3">
      <c r="A21" s="11">
        <v>15</v>
      </c>
      <c r="B21" s="26" t="s">
        <v>18</v>
      </c>
      <c r="C21" s="4">
        <v>42709</v>
      </c>
      <c r="D21" s="4">
        <f t="shared" si="0"/>
        <v>45629</v>
      </c>
      <c r="E21" s="4">
        <f t="shared" si="1"/>
        <v>44926</v>
      </c>
      <c r="F21" s="9">
        <v>13553708</v>
      </c>
      <c r="G21" s="17">
        <v>1</v>
      </c>
      <c r="H21" s="9">
        <f>Tabla1[[#This Row],[PRETENSIONES DEMANDA
]]*1</f>
        <v>13553708</v>
      </c>
      <c r="I21" s="18">
        <f t="shared" ref="I21:I40" si="4">C21</f>
        <v>42709</v>
      </c>
      <c r="J21" s="21">
        <v>92.73</v>
      </c>
      <c r="K21" s="7">
        <f>$F$3/Tabla1[[#This Row],[VALOR INDICE INICIAL]]</f>
        <v>1.3591070850857327</v>
      </c>
      <c r="L21" s="73">
        <v>17923985.894963872</v>
      </c>
      <c r="M21" s="10" t="str">
        <f>'[1]1. Calificacio procesos 2021'!$M$20</f>
        <v xml:space="preserve"> Jorge Hernán Ospina Zapata</v>
      </c>
    </row>
    <row r="22" spans="1:13" ht="29.25" customHeight="1" x14ac:dyDescent="0.3">
      <c r="A22" s="11">
        <v>16</v>
      </c>
      <c r="B22" s="26" t="s">
        <v>19</v>
      </c>
      <c r="C22" s="4">
        <v>41935</v>
      </c>
      <c r="D22" s="4">
        <f t="shared" si="0"/>
        <v>44855</v>
      </c>
      <c r="E22" s="4">
        <f t="shared" si="1"/>
        <v>44926</v>
      </c>
      <c r="F22" s="9">
        <v>32220019</v>
      </c>
      <c r="G22" s="17">
        <v>1</v>
      </c>
      <c r="H22" s="9">
        <f>Tabla1[[#This Row],[PRETENSIONES DEMANDA
]]*1</f>
        <v>32220019</v>
      </c>
      <c r="I22" s="18">
        <f t="shared" si="4"/>
        <v>41935</v>
      </c>
      <c r="J22" s="76">
        <v>82.25</v>
      </c>
      <c r="K22" s="7">
        <f>$F$3/Tabla1[[#This Row],[VALOR INDICE INICIAL]]</f>
        <v>1.5322796352583588</v>
      </c>
      <c r="L22" s="73">
        <v>48038187.59841945</v>
      </c>
      <c r="M22" s="10" t="str">
        <f>'[1]1. Calificacio procesos 2021'!$M$21</f>
        <v xml:space="preserve"> Jorge Hernán Ospina Zapata</v>
      </c>
    </row>
    <row r="23" spans="1:13" ht="28.5" customHeight="1" x14ac:dyDescent="0.3">
      <c r="A23" s="11">
        <v>17</v>
      </c>
      <c r="B23" s="26" t="s">
        <v>20</v>
      </c>
      <c r="C23" s="4">
        <v>42815</v>
      </c>
      <c r="D23" s="4">
        <f t="shared" si="0"/>
        <v>45735</v>
      </c>
      <c r="E23" s="4">
        <f t="shared" si="1"/>
        <v>44926</v>
      </c>
      <c r="F23" s="9">
        <v>82971952</v>
      </c>
      <c r="G23" s="17">
        <v>1</v>
      </c>
      <c r="H23" s="9">
        <f>Tabla1[[#This Row],[PRETENSIONES DEMANDA
]]*1</f>
        <v>82971952</v>
      </c>
      <c r="I23" s="18">
        <f t="shared" si="4"/>
        <v>42815</v>
      </c>
      <c r="J23" s="21">
        <v>95.01</v>
      </c>
      <c r="K23" s="7">
        <f>$F$3/Tabla1[[#This Row],[VALOR INDICE INICIAL]]</f>
        <v>1.3264919482159772</v>
      </c>
      <c r="L23" s="73">
        <v>107092416.31154613</v>
      </c>
      <c r="M23" s="10" t="str">
        <f>'[1]1. Calificacio procesos 2021'!$M$22</f>
        <v xml:space="preserve"> Jorge Hernán Ospina Zapata</v>
      </c>
    </row>
    <row r="24" spans="1:13" ht="27" customHeight="1" x14ac:dyDescent="0.3">
      <c r="A24" s="11">
        <v>18</v>
      </c>
      <c r="B24" s="26" t="s">
        <v>21</v>
      </c>
      <c r="C24" s="4">
        <v>42789</v>
      </c>
      <c r="D24" s="4">
        <f t="shared" si="0"/>
        <v>45709</v>
      </c>
      <c r="E24" s="4">
        <f t="shared" si="1"/>
        <v>44926</v>
      </c>
      <c r="F24" s="9">
        <v>39501777</v>
      </c>
      <c r="G24" s="17">
        <v>1</v>
      </c>
      <c r="H24" s="9">
        <f>Tabla1[[#This Row],[PRETENSIONES DEMANDA
]]*1</f>
        <v>39501777</v>
      </c>
      <c r="I24" s="18">
        <f t="shared" si="4"/>
        <v>42789</v>
      </c>
      <c r="J24" s="21">
        <v>94.07</v>
      </c>
      <c r="K24" s="7">
        <f>$F$3/Tabla1[[#This Row],[VALOR INDICE INICIAL]]</f>
        <v>1.3397469969171893</v>
      </c>
      <c r="L24" s="73">
        <v>51494662.62899968</v>
      </c>
      <c r="M24" s="10" t="str">
        <f>'[1]1. Calificacio procesos 2021'!$M$23</f>
        <v xml:space="preserve"> Jorge Hernán Ospina Zapata</v>
      </c>
    </row>
    <row r="25" spans="1:13" ht="34.5" customHeight="1" x14ac:dyDescent="0.3">
      <c r="A25" s="11">
        <v>19</v>
      </c>
      <c r="B25" s="26" t="s">
        <v>22</v>
      </c>
      <c r="C25" s="4">
        <v>42640</v>
      </c>
      <c r="D25" s="4">
        <f t="shared" si="0"/>
        <v>45560</v>
      </c>
      <c r="E25" s="4">
        <f t="shared" si="1"/>
        <v>44926</v>
      </c>
      <c r="F25" s="9">
        <v>65029476</v>
      </c>
      <c r="G25" s="17">
        <v>1</v>
      </c>
      <c r="H25" s="9">
        <f>Tabla1[[#This Row],[PRETENSIONES DEMANDA
]]*1</f>
        <v>65029476</v>
      </c>
      <c r="I25" s="18">
        <f t="shared" si="4"/>
        <v>42640</v>
      </c>
      <c r="J25" s="21">
        <v>92.73</v>
      </c>
      <c r="K25" s="7">
        <f>$F$3/Tabla1[[#This Row],[VALOR INDICE INICIAL]]</f>
        <v>1.3591070850857327</v>
      </c>
      <c r="L25" s="73">
        <v>85997677.578777075</v>
      </c>
      <c r="M25" s="10" t="str">
        <f>'[1]1. Calificacio procesos 2021'!$M$24</f>
        <v xml:space="preserve"> Jorge Hernán Ospina Zapata</v>
      </c>
    </row>
    <row r="26" spans="1:13" ht="32.25" customHeight="1" x14ac:dyDescent="0.3">
      <c r="A26" s="11">
        <v>20</v>
      </c>
      <c r="B26" s="26" t="s">
        <v>23</v>
      </c>
      <c r="C26" s="4">
        <v>42692</v>
      </c>
      <c r="D26" s="4">
        <f t="shared" si="0"/>
        <v>45612</v>
      </c>
      <c r="E26" s="4">
        <f t="shared" si="1"/>
        <v>44926</v>
      </c>
      <c r="F26" s="9">
        <v>84252341</v>
      </c>
      <c r="G26" s="17">
        <v>1</v>
      </c>
      <c r="H26" s="9">
        <f>Tabla1[[#This Row],[PRETENSIONES DEMANDA
]]*1</f>
        <v>84252341</v>
      </c>
      <c r="I26" s="18">
        <f t="shared" si="4"/>
        <v>42692</v>
      </c>
      <c r="J26" s="21">
        <v>92.62</v>
      </c>
      <c r="K26" s="7">
        <f>$F$3/Tabla1[[#This Row],[VALOR INDICE INICIAL]]</f>
        <v>1.3607212265169508</v>
      </c>
      <c r="L26" s="73">
        <v>111551118.29874755</v>
      </c>
      <c r="M26" s="10" t="str">
        <f>'[1]1. Calificacio procesos 2021'!$M$25</f>
        <v xml:space="preserve"> Jorge Hernán Ospina Zapata</v>
      </c>
    </row>
    <row r="27" spans="1:13" ht="27.75" customHeight="1" x14ac:dyDescent="0.3">
      <c r="A27" s="11">
        <v>21</v>
      </c>
      <c r="B27" s="26" t="s">
        <v>24</v>
      </c>
      <c r="C27" s="4">
        <v>43025</v>
      </c>
      <c r="D27" s="4">
        <f t="shared" si="0"/>
        <v>45945</v>
      </c>
      <c r="E27" s="4">
        <f t="shared" si="1"/>
        <v>44926</v>
      </c>
      <c r="F27" s="9">
        <v>19472192</v>
      </c>
      <c r="G27" s="17">
        <v>1</v>
      </c>
      <c r="H27" s="9">
        <f>Tabla1[[#This Row],[PRETENSIONES DEMANDA
]]*1</f>
        <v>19472192</v>
      </c>
      <c r="I27" s="18">
        <f t="shared" si="4"/>
        <v>43025</v>
      </c>
      <c r="J27" s="21">
        <v>96.37</v>
      </c>
      <c r="K27" s="7">
        <f>$F$3/Tabla1[[#This Row],[VALOR INDICE INICIAL]]</f>
        <v>1.3077721282556811</v>
      </c>
      <c r="L27" s="73">
        <v>24778197.62332676</v>
      </c>
      <c r="M27" s="10" t="str">
        <f>'[1]1. Calificacio procesos 2021'!$M$26</f>
        <v xml:space="preserve"> Jorge Hernán Ospina Zapata</v>
      </c>
    </row>
    <row r="28" spans="1:13" ht="29.25" customHeight="1" x14ac:dyDescent="0.3">
      <c r="A28" s="11">
        <v>22</v>
      </c>
      <c r="B28" s="26" t="s">
        <v>25</v>
      </c>
      <c r="C28" s="4">
        <v>40834</v>
      </c>
      <c r="D28" s="4">
        <f>C28+(365*12)</f>
        <v>45214</v>
      </c>
      <c r="E28" s="4">
        <f t="shared" si="1"/>
        <v>44926</v>
      </c>
      <c r="F28" s="9">
        <v>20000000</v>
      </c>
      <c r="G28" s="17">
        <v>1</v>
      </c>
      <c r="H28" s="9">
        <f>Tabla1[[#This Row],[PRETENSIONES DEMANDA
]]*1</f>
        <v>20000000</v>
      </c>
      <c r="I28" s="18">
        <f t="shared" si="4"/>
        <v>40834</v>
      </c>
      <c r="J28" s="21">
        <v>75.62</v>
      </c>
      <c r="K28" s="7"/>
      <c r="L28" s="73">
        <v>32433218.725204971</v>
      </c>
      <c r="M28" s="10" t="str">
        <f>'[1]1. Calificacio procesos 2021'!$M$27</f>
        <v xml:space="preserve"> Jorge Hernán Ospina Zapata</v>
      </c>
    </row>
    <row r="29" spans="1:13" ht="31.5" customHeight="1" x14ac:dyDescent="0.3">
      <c r="A29" s="11">
        <v>23</v>
      </c>
      <c r="B29" s="26" t="s">
        <v>26</v>
      </c>
      <c r="C29" s="4">
        <v>43683</v>
      </c>
      <c r="D29" s="4">
        <f t="shared" si="0"/>
        <v>46603</v>
      </c>
      <c r="E29" s="4">
        <f t="shared" si="1"/>
        <v>44926</v>
      </c>
      <c r="F29" s="9">
        <v>321001505</v>
      </c>
      <c r="G29" s="17">
        <v>1</v>
      </c>
      <c r="H29" s="9">
        <f>Tabla1[[#This Row],[PRETENSIONES DEMANDA
]]*1</f>
        <v>321001505</v>
      </c>
      <c r="I29" s="18">
        <f t="shared" si="4"/>
        <v>43683</v>
      </c>
      <c r="J29" s="21">
        <v>102.94</v>
      </c>
      <c r="K29" s="7">
        <f>$F$3/Tabla1[[#This Row],[VALOR INDICE INICIAL]]</f>
        <v>1.2243054206333788</v>
      </c>
      <c r="L29" s="73">
        <v>382401540.2967748</v>
      </c>
      <c r="M29" s="10" t="str">
        <f>'[1]1. Calificacio procesos 2021'!$M$28</f>
        <v>Jorge Hernán Ospina Zapata</v>
      </c>
    </row>
    <row r="30" spans="1:13" ht="28.5" customHeight="1" x14ac:dyDescent="0.3">
      <c r="A30" s="11">
        <v>24</v>
      </c>
      <c r="B30" s="26" t="s">
        <v>27</v>
      </c>
      <c r="C30" s="4">
        <v>43361</v>
      </c>
      <c r="D30" s="4">
        <f t="shared" si="0"/>
        <v>46281</v>
      </c>
      <c r="E30" s="4">
        <f t="shared" si="1"/>
        <v>44926</v>
      </c>
      <c r="F30" s="9">
        <v>15217608</v>
      </c>
      <c r="G30" s="17">
        <v>1</v>
      </c>
      <c r="H30" s="9">
        <f>Tabla1[[#This Row],[PRETENSIONES DEMANDA
]]*1</f>
        <v>15217608</v>
      </c>
      <c r="I30" s="18">
        <f t="shared" si="4"/>
        <v>43361</v>
      </c>
      <c r="J30" s="21">
        <v>99.3</v>
      </c>
      <c r="K30" s="7">
        <f>$F$3/Tabla1[[#This Row],[VALOR INDICE INICIAL]]</f>
        <v>1.2691842900302115</v>
      </c>
      <c r="L30" s="73">
        <v>18792903.011480361</v>
      </c>
      <c r="M30" s="10" t="str">
        <f>'[1]1. Calificacio procesos 2021'!$M$29</f>
        <v>Jorge Hernán Ospina Zapata</v>
      </c>
    </row>
    <row r="31" spans="1:13" ht="27.75" customHeight="1" x14ac:dyDescent="0.3">
      <c r="A31" s="11">
        <v>25</v>
      </c>
      <c r="B31" s="26" t="s">
        <v>28</v>
      </c>
      <c r="C31" s="4">
        <v>40777</v>
      </c>
      <c r="D31" s="4">
        <f>C31+(365*12)</f>
        <v>45157</v>
      </c>
      <c r="E31" s="4">
        <f t="shared" si="1"/>
        <v>44926</v>
      </c>
      <c r="F31" s="9">
        <v>68656304</v>
      </c>
      <c r="G31" s="17">
        <f>Tabla1[[#This Row],[VALOR REAL O  PROBABLE CONDENA SIN INDEXAR
1 Vr. Pretensiones ajustadas ó
2. Vr. Condena primera instancia o segunda]]/Tabla1[[#This Row],[PRETENSIONES DEMANDA
]]</f>
        <v>1</v>
      </c>
      <c r="H31" s="9">
        <f>Tabla1[[#This Row],[PRETENSIONES DEMANDA
]]*1</f>
        <v>68656304</v>
      </c>
      <c r="I31" s="18">
        <f t="shared" si="4"/>
        <v>40777</v>
      </c>
      <c r="J31" s="21">
        <v>75.42</v>
      </c>
      <c r="K31" s="7">
        <f>$F$3/Tabla1[[#This Row],[VALOR INDICE INICIAL]]</f>
        <v>1.6710421638822592</v>
      </c>
      <c r="L31" s="73">
        <v>111632492.17077698</v>
      </c>
      <c r="M31" s="10" t="s">
        <v>49</v>
      </c>
    </row>
    <row r="32" spans="1:13" ht="27.75" customHeight="1" x14ac:dyDescent="0.3">
      <c r="A32" s="11">
        <v>26</v>
      </c>
      <c r="B32" s="26" t="s">
        <v>29</v>
      </c>
      <c r="C32" s="4">
        <v>43049</v>
      </c>
      <c r="D32" s="4">
        <f t="shared" si="0"/>
        <v>45969</v>
      </c>
      <c r="E32" s="4">
        <f t="shared" si="1"/>
        <v>44926</v>
      </c>
      <c r="F32" s="9">
        <v>15624840</v>
      </c>
      <c r="G32" s="17">
        <v>1</v>
      </c>
      <c r="H32" s="9">
        <f>Tabla1[[#This Row],[PRETENSIONES DEMANDA
]]*1</f>
        <v>15624840</v>
      </c>
      <c r="I32" s="18">
        <f t="shared" si="4"/>
        <v>43049</v>
      </c>
      <c r="J32" s="21">
        <v>96.37</v>
      </c>
      <c r="K32" s="7">
        <f>$F$3/Tabla1[[#This Row],[VALOR INDICE INICIAL]]</f>
        <v>1.3077721282556811</v>
      </c>
      <c r="L32" s="73">
        <v>19882475.139566254</v>
      </c>
      <c r="M32" s="10" t="s">
        <v>49</v>
      </c>
    </row>
    <row r="33" spans="1:13" ht="37.200000000000003" customHeight="1" x14ac:dyDescent="0.3">
      <c r="A33" s="11">
        <v>27</v>
      </c>
      <c r="B33" s="26" t="s">
        <v>101</v>
      </c>
      <c r="C33" s="4">
        <v>43062</v>
      </c>
      <c r="D33" s="4">
        <f t="shared" ref="D33:D50" si="5">C33+(365*8)</f>
        <v>45982</v>
      </c>
      <c r="E33" s="4">
        <f t="shared" si="1"/>
        <v>44926</v>
      </c>
      <c r="F33" s="9">
        <v>1287228268</v>
      </c>
      <c r="G33" s="17">
        <v>1</v>
      </c>
      <c r="H33" s="9">
        <f>Tabla1[[#This Row],[PRETENSIONES DEMANDA
]]*1</f>
        <v>1287228268</v>
      </c>
      <c r="I33" s="18">
        <f t="shared" si="4"/>
        <v>43062</v>
      </c>
      <c r="J33" s="21">
        <v>96.37</v>
      </c>
      <c r="K33" s="7">
        <f>$F$3/Tabla1[[#This Row],[VALOR INDICE INICIAL]]</f>
        <v>1.3077721282556811</v>
      </c>
      <c r="L33" s="73">
        <f t="shared" si="3"/>
        <v>1683401251.5932343</v>
      </c>
      <c r="M33" s="10" t="s">
        <v>49</v>
      </c>
    </row>
    <row r="34" spans="1:13" ht="30.75" customHeight="1" x14ac:dyDescent="0.45">
      <c r="A34" s="11">
        <v>28</v>
      </c>
      <c r="B34" s="26" t="s">
        <v>31</v>
      </c>
      <c r="C34" s="4">
        <v>43222</v>
      </c>
      <c r="D34" s="4">
        <f t="shared" si="5"/>
        <v>46142</v>
      </c>
      <c r="E34" s="4">
        <f t="shared" si="1"/>
        <v>44926</v>
      </c>
      <c r="F34" s="9">
        <v>907077015</v>
      </c>
      <c r="G34" s="17">
        <v>1</v>
      </c>
      <c r="H34" s="9">
        <f>Tabla1[[#This Row],[PRETENSIONES DEMANDA
]]*1</f>
        <v>907077015</v>
      </c>
      <c r="I34" s="18">
        <f t="shared" si="4"/>
        <v>43222</v>
      </c>
      <c r="J34" s="43">
        <v>98.91</v>
      </c>
      <c r="K34" s="7">
        <f>$F$3/Tabla1[[#This Row],[VALOR INDICE INICIAL]]</f>
        <v>1.2741886563542615</v>
      </c>
      <c r="L34" s="73">
        <v>1124606757.1474068</v>
      </c>
      <c r="M34" s="10" t="s">
        <v>49</v>
      </c>
    </row>
    <row r="35" spans="1:13" ht="28.5" customHeight="1" x14ac:dyDescent="0.3">
      <c r="A35" s="11">
        <v>29</v>
      </c>
      <c r="B35" s="26" t="s">
        <v>32</v>
      </c>
      <c r="C35" s="4">
        <v>43034</v>
      </c>
      <c r="D35" s="4">
        <f t="shared" si="5"/>
        <v>45954</v>
      </c>
      <c r="E35" s="4">
        <f t="shared" ref="E35:E50" si="6">$E$7</f>
        <v>44926</v>
      </c>
      <c r="F35" s="9">
        <v>50119638</v>
      </c>
      <c r="G35" s="17">
        <v>1</v>
      </c>
      <c r="H35" s="9">
        <f>Tabla1[[#This Row],[PRETENSIONES DEMANDA
]]*1</f>
        <v>50119638</v>
      </c>
      <c r="I35" s="18">
        <f t="shared" si="4"/>
        <v>43034</v>
      </c>
      <c r="J35" s="21">
        <v>96.36</v>
      </c>
      <c r="K35" s="7">
        <f>$F$3/Tabla1[[#This Row],[VALOR INDICE INICIAL]]</f>
        <v>1.3079078455790785</v>
      </c>
      <c r="L35" s="73">
        <v>63783428.891033627</v>
      </c>
      <c r="M35" s="10" t="s">
        <v>49</v>
      </c>
    </row>
    <row r="36" spans="1:13" ht="29.25" customHeight="1" x14ac:dyDescent="0.3">
      <c r="A36" s="11">
        <v>30</v>
      </c>
      <c r="B36" s="26" t="s">
        <v>33</v>
      </c>
      <c r="C36" s="4">
        <v>43265</v>
      </c>
      <c r="D36" s="4">
        <f t="shared" si="5"/>
        <v>46185</v>
      </c>
      <c r="E36" s="4">
        <f t="shared" si="6"/>
        <v>44926</v>
      </c>
      <c r="F36" s="9">
        <v>336107736</v>
      </c>
      <c r="G36" s="17" t="s">
        <v>69</v>
      </c>
      <c r="H36" s="68">
        <v>82535532.186365485</v>
      </c>
      <c r="I36" s="18">
        <f t="shared" si="4"/>
        <v>43265</v>
      </c>
      <c r="J36" s="21">
        <v>99.16</v>
      </c>
      <c r="K36" s="7">
        <f>$F$3/Tabla1[[#This Row],[VALOR INDICE INICIAL]]</f>
        <v>1.2709762000806777</v>
      </c>
      <c r="L36" s="73">
        <f>Tabla1[[#This Row],[VALOR REAL O  PROBABLE CONDENA SIN INDEXAR
1 Vr. Pretensiones ajustadas ó
2. Vr. Condena primera instancia o segunda]]</f>
        <v>82535532.186365485</v>
      </c>
      <c r="M36" s="10" t="s">
        <v>49</v>
      </c>
    </row>
    <row r="37" spans="1:13" ht="29.25" customHeight="1" x14ac:dyDescent="0.3">
      <c r="A37" s="11">
        <v>31</v>
      </c>
      <c r="B37" s="26" t="s">
        <v>99</v>
      </c>
      <c r="C37" s="4">
        <v>40990</v>
      </c>
      <c r="D37" s="4">
        <f>C37+(365*10)</f>
        <v>44640</v>
      </c>
      <c r="E37" s="4">
        <f t="shared" si="6"/>
        <v>44926</v>
      </c>
      <c r="F37" s="9">
        <v>54517975</v>
      </c>
      <c r="G37" s="17">
        <f>Tabla1[[#This Row],[VALOR REAL O  PROBABLE CONDENA SIN INDEXAR
1 Vr. Pretensiones ajustadas ó
2. Vr. Condena primera instancia o segunda]]/Tabla1[[#This Row],[PRETENSIONES DEMANDA
]]</f>
        <v>1</v>
      </c>
      <c r="H37" s="9">
        <f>Tabla1[[#This Row],[PRETENSIONES DEMANDA
]]*1</f>
        <v>54517975</v>
      </c>
      <c r="I37" s="18">
        <f t="shared" si="4"/>
        <v>40990</v>
      </c>
      <c r="J37" s="21">
        <v>77.22</v>
      </c>
      <c r="K37" s="7">
        <f>$F$3/Tabla1[[#This Row],[VALOR INDICE INICIAL]]</f>
        <v>1.6320901320901322</v>
      </c>
      <c r="L37" s="73">
        <f t="shared" ref="L37:L42" si="7">K37*H37</f>
        <v>88978249.019036531</v>
      </c>
      <c r="M37" s="10" t="s">
        <v>49</v>
      </c>
    </row>
    <row r="38" spans="1:13" ht="40.200000000000003" customHeight="1" x14ac:dyDescent="0.3">
      <c r="A38" s="11">
        <v>32</v>
      </c>
      <c r="B38" s="26" t="s">
        <v>106</v>
      </c>
      <c r="C38" s="4">
        <v>43594</v>
      </c>
      <c r="D38" s="4">
        <f t="shared" si="5"/>
        <v>46514</v>
      </c>
      <c r="E38" s="4">
        <f t="shared" si="6"/>
        <v>44926</v>
      </c>
      <c r="F38" s="9">
        <v>4637449600</v>
      </c>
      <c r="G38" s="17">
        <v>1</v>
      </c>
      <c r="H38" s="9">
        <f>Tabla1[[#This Row],[PRETENSIONES DEMANDA
]]*1</f>
        <v>4637449600</v>
      </c>
      <c r="I38" s="18">
        <f t="shared" si="4"/>
        <v>43594</v>
      </c>
      <c r="J38" s="21">
        <v>102.12</v>
      </c>
      <c r="K38" s="7">
        <f>$F$3/Tabla1[[#This Row],[VALOR INDICE INICIAL]]</f>
        <v>1.2341363102232668</v>
      </c>
      <c r="L38" s="73">
        <v>5568844931.9232273</v>
      </c>
      <c r="M38" s="10" t="s">
        <v>49</v>
      </c>
    </row>
    <row r="39" spans="1:13" ht="42.6" customHeight="1" x14ac:dyDescent="0.3">
      <c r="A39" s="11">
        <v>33</v>
      </c>
      <c r="B39" s="26" t="s">
        <v>107</v>
      </c>
      <c r="C39" s="4">
        <v>43587</v>
      </c>
      <c r="D39" s="4">
        <f t="shared" si="5"/>
        <v>46507</v>
      </c>
      <c r="E39" s="4">
        <f t="shared" si="6"/>
        <v>44926</v>
      </c>
      <c r="F39" s="9">
        <v>3982089762</v>
      </c>
      <c r="G39" s="17">
        <f>Tabla1[[#This Row],[VALOR REAL O  PROBABLE CONDENA SIN INDEXAR
1 Vr. Pretensiones ajustadas ó
2. Vr. Condena primera instancia o segunda]]/Tabla1[[#This Row],[PRETENSIONES DEMANDA
]]</f>
        <v>1</v>
      </c>
      <c r="H39" s="9">
        <f>Tabla1[[#This Row],[PRETENSIONES DEMANDA
]]*1</f>
        <v>3982089762</v>
      </c>
      <c r="I39" s="18">
        <f t="shared" si="4"/>
        <v>43587</v>
      </c>
      <c r="J39" s="21">
        <v>102.12</v>
      </c>
      <c r="K39" s="7">
        <f>$F$3/Tabla1[[#This Row],[VALOR INDICE INICIAL]]</f>
        <v>1.2341363102232668</v>
      </c>
      <c r="L39" s="73">
        <f t="shared" si="7"/>
        <v>4914441565.8525267</v>
      </c>
      <c r="M39" s="10" t="s">
        <v>49</v>
      </c>
    </row>
    <row r="40" spans="1:13" ht="51.6" customHeight="1" x14ac:dyDescent="0.3">
      <c r="A40" s="11">
        <v>34</v>
      </c>
      <c r="B40" s="26" t="s">
        <v>37</v>
      </c>
      <c r="C40" s="4">
        <v>43594</v>
      </c>
      <c r="D40" s="4">
        <f t="shared" si="5"/>
        <v>46514</v>
      </c>
      <c r="E40" s="4">
        <f t="shared" si="6"/>
        <v>44926</v>
      </c>
      <c r="F40" s="9">
        <v>364148615</v>
      </c>
      <c r="G40" s="17">
        <f>Tabla1[[#This Row],[VALOR REAL O  PROBABLE CONDENA SIN INDEXAR
1 Vr. Pretensiones ajustadas ó
2. Vr. Condena primera instancia o segunda]]/Tabla1[[#This Row],[PRETENSIONES DEMANDA
]]</f>
        <v>1</v>
      </c>
      <c r="H40" s="9">
        <f>Tabla1[[#This Row],[PRETENSIONES DEMANDA
]]*1</f>
        <v>364148615</v>
      </c>
      <c r="I40" s="18">
        <f t="shared" si="4"/>
        <v>43594</v>
      </c>
      <c r="J40" s="21">
        <v>102.12</v>
      </c>
      <c r="K40" s="7">
        <f>$F$3/Tabla1[[#This Row],[VALOR INDICE INICIAL]]</f>
        <v>1.2341363102232668</v>
      </c>
      <c r="L40" s="73">
        <v>437285004.47953391</v>
      </c>
      <c r="M40" s="10" t="s">
        <v>48</v>
      </c>
    </row>
    <row r="41" spans="1:13" ht="28.5" customHeight="1" x14ac:dyDescent="0.3">
      <c r="A41" s="11">
        <v>35</v>
      </c>
      <c r="B41" s="26" t="s">
        <v>38</v>
      </c>
      <c r="C41" s="4">
        <v>42347</v>
      </c>
      <c r="D41" s="4">
        <f t="shared" si="5"/>
        <v>45267</v>
      </c>
      <c r="E41" s="4">
        <f t="shared" si="6"/>
        <v>44926</v>
      </c>
      <c r="F41" s="9">
        <v>21251400</v>
      </c>
      <c r="G41" s="17">
        <f>Tabla1[[#This Row],[VALOR REAL O  PROBABLE CONDENA SIN INDEXAR
1 Vr. Pretensiones ajustadas ó
2. Vr. Condena primera instancia o segunda]]/Tabla1[[#This Row],[PRETENSIONES DEMANDA
]]</f>
        <v>1</v>
      </c>
      <c r="H41" s="9">
        <f>Tabla1[[#This Row],[PRETENSIONES DEMANDA
]]*1</f>
        <v>21251400</v>
      </c>
      <c r="I41" s="18">
        <f>Tabla1[[#This Row],[FECHA ADMISIÓN DEMANDA (dd/mm/aaaa)]]</f>
        <v>42347</v>
      </c>
      <c r="J41" s="21">
        <v>86.39</v>
      </c>
      <c r="K41" s="7">
        <f>$F$3/Tabla1[[#This Row],[VALOR INDICE INICIAL]]</f>
        <v>1.4588494038661881</v>
      </c>
      <c r="L41" s="73">
        <v>30166213.473781686</v>
      </c>
      <c r="M41" s="10" t="s">
        <v>48</v>
      </c>
    </row>
    <row r="42" spans="1:13" ht="31.2" customHeight="1" x14ac:dyDescent="0.3">
      <c r="A42" s="11">
        <v>36</v>
      </c>
      <c r="B42" s="26" t="s">
        <v>104</v>
      </c>
      <c r="C42" s="4">
        <v>41057</v>
      </c>
      <c r="D42" s="4">
        <f t="shared" si="5"/>
        <v>43977</v>
      </c>
      <c r="E42" s="4">
        <f t="shared" si="6"/>
        <v>44926</v>
      </c>
      <c r="F42" s="9">
        <v>786270351</v>
      </c>
      <c r="G42" s="17">
        <f>Tabla1[[#This Row],[VALOR REAL O  PROBABLE CONDENA SIN INDEXAR
1 Vr. Pretensiones ajustadas ó
2. Vr. Condena primera instancia o segunda]]/Tabla1[[#This Row],[PRETENSIONES DEMANDA
]]</f>
        <v>1</v>
      </c>
      <c r="H42" s="9">
        <f>Tabla1[[#This Row],[PRETENSIONES DEMANDA
]]*1</f>
        <v>786270351</v>
      </c>
      <c r="I42" s="18">
        <f>C42</f>
        <v>41057</v>
      </c>
      <c r="J42" s="21">
        <v>77.42</v>
      </c>
      <c r="K42" s="7">
        <f>$F$3/Tabla1[[#This Row],[VALOR INDICE INICIAL]]</f>
        <v>1.6278739343838802</v>
      </c>
      <c r="L42" s="73">
        <f t="shared" si="7"/>
        <v>1279949009.7717645</v>
      </c>
      <c r="M42" s="10" t="str">
        <f>'[1]1. Calificacio procesos 2021'!$M$45</f>
        <v>Beatriz Colorado A.</v>
      </c>
    </row>
    <row r="43" spans="1:13" ht="31.2" customHeight="1" x14ac:dyDescent="0.3">
      <c r="A43" s="11">
        <v>37</v>
      </c>
      <c r="B43" s="26" t="s">
        <v>40</v>
      </c>
      <c r="C43" s="4">
        <v>42999</v>
      </c>
      <c r="D43" s="4">
        <f t="shared" si="5"/>
        <v>45919</v>
      </c>
      <c r="E43" s="4">
        <f t="shared" si="6"/>
        <v>44926</v>
      </c>
      <c r="F43" s="9">
        <v>3917720</v>
      </c>
      <c r="G43" s="17">
        <f>Tabla1[[#This Row],[VALOR REAL O  PROBABLE CONDENA SIN INDEXAR
1 Vr. Pretensiones ajustadas ó
2. Vr. Condena primera instancia o segunda]]/Tabla1[[#This Row],[PRETENSIONES DEMANDA
]]</f>
        <v>1</v>
      </c>
      <c r="H43" s="9">
        <f>Tabla1[[#This Row],[PRETENSIONES DEMANDA
]]*1</f>
        <v>3917720</v>
      </c>
      <c r="I43" s="18">
        <f>Tabla1[[#This Row],[FECHA ADMISIÓN DEMANDA (dd/mm/aaaa)]]</f>
        <v>42999</v>
      </c>
      <c r="J43" s="21">
        <v>96.32</v>
      </c>
      <c r="K43" s="7">
        <f>$F$3/Tabla1[[#This Row],[VALOR INDICE INICIAL]]</f>
        <v>1.3084509966777409</v>
      </c>
      <c r="L43" s="73">
        <v>4987853.027408638</v>
      </c>
      <c r="M43" s="10" t="str">
        <f>'[1]1. Calificacio procesos 2021'!$M$48</f>
        <v>Elkin de Jesús Montoya</v>
      </c>
    </row>
    <row r="44" spans="1:13" ht="31.2" customHeight="1" x14ac:dyDescent="0.45">
      <c r="A44" s="11">
        <v>38</v>
      </c>
      <c r="B44" s="26" t="s">
        <v>109</v>
      </c>
      <c r="C44" s="4">
        <v>43383</v>
      </c>
      <c r="D44" s="4">
        <f t="shared" si="5"/>
        <v>46303</v>
      </c>
      <c r="E44" s="4">
        <f t="shared" si="6"/>
        <v>44926</v>
      </c>
      <c r="F44" s="9">
        <v>1612170991</v>
      </c>
      <c r="G44" s="17">
        <f>Tabla1[[#This Row],[VALOR REAL O  PROBABLE CONDENA SIN INDEXAR
1 Vr. Pretensiones ajustadas ó
2. Vr. Condena primera instancia o segunda]]/Tabla1[[#This Row],[PRETENSIONES DEMANDA
]]</f>
        <v>1</v>
      </c>
      <c r="H44" s="9">
        <f>Tabla1[[#This Row],[PRETENSIONES DEMANDA
]]*1</f>
        <v>1612170991</v>
      </c>
      <c r="I44" s="18">
        <f>C44</f>
        <v>43383</v>
      </c>
      <c r="J44" s="43">
        <v>99.47</v>
      </c>
      <c r="K44" s="7">
        <f>$F$3/Tabla1[[#This Row],[VALOR INDICE INICIAL]]</f>
        <v>1.2670151804564191</v>
      </c>
      <c r="L44" s="73">
        <v>1987539244.2578666</v>
      </c>
      <c r="M44" s="10" t="str">
        <f>'[1]1. Calificacio procesos 2021'!$M$49</f>
        <v>Elkin de Jesús Montoya</v>
      </c>
    </row>
    <row r="45" spans="1:13" ht="31.2" customHeight="1" x14ac:dyDescent="0.3">
      <c r="A45" s="11">
        <v>39</v>
      </c>
      <c r="B45" s="26" t="s">
        <v>41</v>
      </c>
      <c r="C45" s="4">
        <v>43514</v>
      </c>
      <c r="D45" s="4">
        <f t="shared" si="5"/>
        <v>46434</v>
      </c>
      <c r="E45" s="4">
        <f t="shared" si="6"/>
        <v>44926</v>
      </c>
      <c r="F45" s="9">
        <v>0</v>
      </c>
      <c r="G45" s="22" t="s">
        <v>69</v>
      </c>
      <c r="H45" s="9">
        <f>Tabla1[[#This Row],[PRETENSIONES DEMANDA
]]*1</f>
        <v>0</v>
      </c>
      <c r="I45" s="22" t="s">
        <v>69</v>
      </c>
      <c r="J45" s="22" t="s">
        <v>69</v>
      </c>
      <c r="K45" s="22" t="s">
        <v>69</v>
      </c>
      <c r="L45" s="73">
        <v>0</v>
      </c>
      <c r="M45" s="10" t="str">
        <f>'[1]1. Calificacio procesos 2021'!$M$50</f>
        <v>Elkin de Jesús Montoya</v>
      </c>
    </row>
    <row r="46" spans="1:13" ht="52.2" customHeight="1" x14ac:dyDescent="0.3">
      <c r="A46" s="11">
        <v>40</v>
      </c>
      <c r="B46" s="26" t="s">
        <v>111</v>
      </c>
      <c r="C46" s="4">
        <v>43781</v>
      </c>
      <c r="D46" s="4">
        <f t="shared" si="5"/>
        <v>46701</v>
      </c>
      <c r="E46" s="4">
        <f t="shared" si="6"/>
        <v>44926</v>
      </c>
      <c r="F46" s="9">
        <v>0</v>
      </c>
      <c r="G46" s="22" t="s">
        <v>69</v>
      </c>
      <c r="H46" s="9">
        <f>Tabla1[[#This Row],[PRETENSIONES DEMANDA
]]*1</f>
        <v>0</v>
      </c>
      <c r="I46" s="22" t="s">
        <v>69</v>
      </c>
      <c r="J46" s="22" t="s">
        <v>69</v>
      </c>
      <c r="K46" s="22" t="s">
        <v>69</v>
      </c>
      <c r="L46" s="73">
        <v>0</v>
      </c>
      <c r="M46" s="10" t="str">
        <f>'[1]1. Calificacio procesos 2021'!$M$51</f>
        <v>Elkin de Jesús Montoya</v>
      </c>
    </row>
    <row r="47" spans="1:13" ht="31.2" customHeight="1" x14ac:dyDescent="0.3">
      <c r="A47" s="11">
        <v>41</v>
      </c>
      <c r="B47" s="26" t="s">
        <v>43</v>
      </c>
      <c r="C47" s="4">
        <v>43661</v>
      </c>
      <c r="D47" s="4">
        <f t="shared" si="5"/>
        <v>46581</v>
      </c>
      <c r="E47" s="4">
        <f t="shared" si="6"/>
        <v>44926</v>
      </c>
      <c r="F47" s="9">
        <v>13000000</v>
      </c>
      <c r="G47" s="17">
        <f>Tabla1[[#This Row],[VALOR REAL O  PROBABLE CONDENA SIN INDEXAR
1 Vr. Pretensiones ajustadas ó
2. Vr. Condena primera instancia o segunda]]/Tabla1[[#This Row],[PRETENSIONES DEMANDA
]]</f>
        <v>1</v>
      </c>
      <c r="H47" s="9">
        <f>Tabla1[[#This Row],[PRETENSIONES DEMANDA
]]*1</f>
        <v>13000000</v>
      </c>
      <c r="I47" s="18">
        <f>C47</f>
        <v>43661</v>
      </c>
      <c r="J47" s="21">
        <v>102.71</v>
      </c>
      <c r="K47" s="7">
        <f>$F$3/Tabla1[[#This Row],[VALOR INDICE INICIAL]]</f>
        <v>1.2270470256060755</v>
      </c>
      <c r="L47" s="73">
        <v>15521273.488462662</v>
      </c>
      <c r="M47" s="10" t="str">
        <f>'[1]1. Calificacio procesos 2021'!$M$52</f>
        <v>Elkin de Jesus Montoya</v>
      </c>
    </row>
    <row r="48" spans="1:13" ht="31.2" customHeight="1" x14ac:dyDescent="0.45">
      <c r="A48" s="11">
        <v>42</v>
      </c>
      <c r="B48" s="25" t="s">
        <v>66</v>
      </c>
      <c r="C48" s="4">
        <v>44462</v>
      </c>
      <c r="D48" s="4">
        <f t="shared" si="5"/>
        <v>47382</v>
      </c>
      <c r="E48" s="4">
        <f t="shared" si="6"/>
        <v>44926</v>
      </c>
      <c r="F48" s="9">
        <v>34086214</v>
      </c>
      <c r="G48" s="17">
        <f>Tabla1[[#This Row],[VALOR REAL O  PROBABLE CONDENA SIN INDEXAR
1 Vr. Pretensiones ajustadas ó
2. Vr. Condena primera instancia o segunda]]/Tabla1[[#This Row],[PRETENSIONES DEMANDA
]]</f>
        <v>1</v>
      </c>
      <c r="H48" s="9">
        <f>Tabla1[[#This Row],[PRETENSIONES DEMANDA
]]*1</f>
        <v>34086214</v>
      </c>
      <c r="I48" s="18">
        <f>Tabla1[[#This Row],[FECHA ADMISIÓN DEMANDA (dd/mm/aaaa)]]</f>
        <v>44462</v>
      </c>
      <c r="J48" s="13">
        <v>109.62</v>
      </c>
      <c r="K48" s="7">
        <f>$F$3/Tabla1[[#This Row],[VALOR INDICE INICIAL]]</f>
        <v>1.1496989600437877</v>
      </c>
      <c r="L48" s="73">
        <f>K48*H48</f>
        <v>39188884.787629999</v>
      </c>
      <c r="M48" s="10" t="str">
        <f>'[1]1. Calificacio procesos 2021'!$M$53</f>
        <v>Elkin de Jesús Montoya</v>
      </c>
    </row>
    <row r="49" spans="1:13" ht="31.2" customHeight="1" x14ac:dyDescent="0.3">
      <c r="A49" s="11">
        <v>43</v>
      </c>
      <c r="B49" s="26" t="s">
        <v>68</v>
      </c>
      <c r="C49" s="40">
        <v>44236</v>
      </c>
      <c r="D49" s="4">
        <f t="shared" si="5"/>
        <v>47156</v>
      </c>
      <c r="E49" s="4">
        <f t="shared" si="6"/>
        <v>44926</v>
      </c>
      <c r="F49" s="9">
        <v>0</v>
      </c>
      <c r="G49" s="22" t="s">
        <v>69</v>
      </c>
      <c r="H49" s="9">
        <v>0</v>
      </c>
      <c r="I49" s="22" t="s">
        <v>69</v>
      </c>
      <c r="J49" s="22" t="s">
        <v>69</v>
      </c>
      <c r="K49" s="22" t="s">
        <v>69</v>
      </c>
      <c r="L49" s="73">
        <v>0</v>
      </c>
      <c r="M49" s="35" t="s">
        <v>73</v>
      </c>
    </row>
    <row r="50" spans="1:13" ht="31.2" customHeight="1" x14ac:dyDescent="0.3">
      <c r="A50" s="11">
        <v>44</v>
      </c>
      <c r="B50" s="26" t="s">
        <v>67</v>
      </c>
      <c r="C50" s="40">
        <v>44048</v>
      </c>
      <c r="D50" s="4">
        <f t="shared" si="5"/>
        <v>46968</v>
      </c>
      <c r="E50" s="4">
        <f t="shared" si="6"/>
        <v>44926</v>
      </c>
      <c r="F50" s="9">
        <v>0</v>
      </c>
      <c r="G50" s="22" t="s">
        <v>69</v>
      </c>
      <c r="H50" s="9">
        <v>0</v>
      </c>
      <c r="I50" s="22" t="s">
        <v>69</v>
      </c>
      <c r="J50" s="22" t="s">
        <v>69</v>
      </c>
      <c r="K50" s="22" t="s">
        <v>69</v>
      </c>
      <c r="L50" s="73">
        <v>0</v>
      </c>
      <c r="M50" s="35" t="s">
        <v>73</v>
      </c>
    </row>
    <row r="51" spans="1:13" ht="31.2" customHeight="1" x14ac:dyDescent="0.3">
      <c r="A51" s="11">
        <v>45</v>
      </c>
      <c r="B51" s="26" t="s">
        <v>72</v>
      </c>
      <c r="C51" s="40">
        <v>44235</v>
      </c>
      <c r="D51" s="4">
        <v>47168</v>
      </c>
      <c r="E51" s="4">
        <v>44742</v>
      </c>
      <c r="F51" s="9">
        <v>0</v>
      </c>
      <c r="G51" s="22" t="s">
        <v>69</v>
      </c>
      <c r="H51" s="9">
        <v>0</v>
      </c>
      <c r="I51" s="22" t="s">
        <v>69</v>
      </c>
      <c r="J51" s="22" t="s">
        <v>69</v>
      </c>
      <c r="K51" s="22" t="s">
        <v>69</v>
      </c>
      <c r="L51" s="73">
        <v>0</v>
      </c>
      <c r="M51" s="10" t="s">
        <v>71</v>
      </c>
    </row>
    <row r="52" spans="1:13" ht="31.2" customHeight="1" x14ac:dyDescent="0.3">
      <c r="A52" s="11">
        <v>46</v>
      </c>
      <c r="B52" s="25" t="s">
        <v>77</v>
      </c>
      <c r="C52" s="4">
        <v>44368</v>
      </c>
      <c r="D52" s="4"/>
      <c r="E52" s="4"/>
      <c r="F52" s="9">
        <v>407790640</v>
      </c>
      <c r="G52" s="17">
        <v>1</v>
      </c>
      <c r="H52" s="82">
        <v>407790640</v>
      </c>
      <c r="I52" s="4">
        <f>Tabla1[[#This Row],[FECHA ADMISIÓN DEMANDA (dd/mm/aaaa)]]</f>
        <v>44368</v>
      </c>
      <c r="J52" s="22">
        <v>119.31</v>
      </c>
      <c r="K52" s="7">
        <f>$F$3/Tabla1[[#This Row],[VALOR INDICE INICIAL]]</f>
        <v>1.0563238622076943</v>
      </c>
      <c r="L52" s="73">
        <v>407790640</v>
      </c>
      <c r="M52" s="10" t="s">
        <v>70</v>
      </c>
    </row>
    <row r="53" spans="1:13" ht="40.950000000000003" customHeight="1" x14ac:dyDescent="0.35">
      <c r="A53" s="46"/>
      <c r="B53" s="47" t="s">
        <v>51</v>
      </c>
      <c r="C53" s="48"/>
      <c r="D53" s="48"/>
      <c r="E53" s="42" t="s">
        <v>46</v>
      </c>
      <c r="F53" s="42">
        <f>SUM(F7:F52)</f>
        <v>28605360489</v>
      </c>
      <c r="G53" s="42"/>
      <c r="H53" s="68"/>
      <c r="I53" s="42"/>
      <c r="J53" s="78"/>
      <c r="K53" s="41"/>
      <c r="L53" s="72">
        <f>SUBTOTAL(109,L7:L52)</f>
        <v>34906248927.434494</v>
      </c>
      <c r="M53" s="49"/>
    </row>
    <row r="54" spans="1:13" ht="45" customHeight="1" x14ac:dyDescent="0.35"/>
    <row r="55" spans="1:13" ht="19.5" customHeight="1" x14ac:dyDescent="0.35"/>
  </sheetData>
  <mergeCells count="3">
    <mergeCell ref="A1:M1"/>
    <mergeCell ref="I5:M5"/>
    <mergeCell ref="B5:H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  <headerFooter>
    <oddFooter>&amp;A&amp;RPágina &amp;P</oddFooter>
  </headerFooter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2"/>
  <sheetViews>
    <sheetView tabSelected="1" zoomScaleNormal="100" workbookViewId="0">
      <selection activeCell="J5" sqref="J5"/>
    </sheetView>
  </sheetViews>
  <sheetFormatPr baseColWidth="10" defaultColWidth="11.44140625" defaultRowHeight="14.4" x14ac:dyDescent="0.3"/>
  <cols>
    <col min="1" max="1" width="8.33203125" style="2" customWidth="1"/>
    <col min="2" max="2" width="17.88671875" style="23" customWidth="1"/>
    <col min="3" max="3" width="23.33203125" style="3" customWidth="1"/>
    <col min="4" max="4" width="19.33203125" style="5" customWidth="1"/>
    <col min="5" max="5" width="25.44140625" style="5" customWidth="1"/>
    <col min="6" max="6" width="20.6640625" style="3" customWidth="1"/>
    <col min="7" max="7" width="20.109375" style="16" customWidth="1"/>
    <col min="8" max="16384" width="11.44140625" style="1"/>
  </cols>
  <sheetData>
    <row r="1" spans="1:7" ht="38.25" customHeight="1" x14ac:dyDescent="0.3">
      <c r="B1" s="55" t="s">
        <v>98</v>
      </c>
      <c r="C1" s="56">
        <f>'Cuadro 3 indexacion contra'!C3</f>
        <v>44926</v>
      </c>
      <c r="D1" s="91"/>
      <c r="E1" s="91"/>
      <c r="F1" s="91"/>
      <c r="G1" s="91"/>
    </row>
    <row r="2" spans="1:7" ht="54.75" customHeight="1" x14ac:dyDescent="0.3">
      <c r="A2" s="92" t="s">
        <v>78</v>
      </c>
      <c r="B2" s="92"/>
      <c r="C2" s="92"/>
      <c r="D2" s="92"/>
      <c r="E2" s="92"/>
      <c r="F2" s="92"/>
      <c r="G2" s="92"/>
    </row>
    <row r="3" spans="1:7" s="12" customFormat="1" ht="69" x14ac:dyDescent="0.35">
      <c r="A3" s="32" t="s">
        <v>3</v>
      </c>
      <c r="B3" s="32" t="s">
        <v>112</v>
      </c>
      <c r="C3" s="44" t="s">
        <v>54</v>
      </c>
      <c r="D3" s="33" t="s">
        <v>1</v>
      </c>
      <c r="E3" s="33" t="s">
        <v>56</v>
      </c>
      <c r="F3" s="33" t="s">
        <v>55</v>
      </c>
      <c r="G3" s="33" t="s">
        <v>79</v>
      </c>
    </row>
    <row r="4" spans="1:7" ht="59.25" customHeight="1" x14ac:dyDescent="0.3">
      <c r="A4" s="34">
        <v>1</v>
      </c>
      <c r="B4" s="34" t="s">
        <v>123</v>
      </c>
      <c r="C4" s="25" t="s">
        <v>4</v>
      </c>
      <c r="D4" s="4">
        <v>42535</v>
      </c>
      <c r="E4" s="4">
        <f>D4+(365*8)</f>
        <v>45455</v>
      </c>
      <c r="F4" s="9">
        <f>'Cuadro 3 indexacion contra'!F7</f>
        <v>37023701</v>
      </c>
      <c r="G4" s="9">
        <f>'Cuadro 3 indexacion contra'!L7</f>
        <v>49296595.587730728</v>
      </c>
    </row>
    <row r="5" spans="1:7" ht="51" customHeight="1" x14ac:dyDescent="0.3">
      <c r="A5" s="34">
        <v>2</v>
      </c>
      <c r="B5" s="34" t="s">
        <v>134</v>
      </c>
      <c r="C5" s="25" t="s">
        <v>5</v>
      </c>
      <c r="D5" s="4">
        <v>42475</v>
      </c>
      <c r="E5" s="4">
        <f t="shared" ref="E5:E29" si="0">D5+(365*8)</f>
        <v>45395</v>
      </c>
      <c r="F5" s="9">
        <f>'Cuadro 3 indexacion contra'!F8</f>
        <v>22681140</v>
      </c>
      <c r="G5" s="9">
        <f>'Cuadro 3 indexacion contra'!L8</f>
        <v>30504367.166045181</v>
      </c>
    </row>
    <row r="6" spans="1:7" ht="43.5" customHeight="1" x14ac:dyDescent="0.3">
      <c r="A6" s="34">
        <v>3</v>
      </c>
      <c r="B6" s="34" t="s">
        <v>124</v>
      </c>
      <c r="C6" s="25" t="s">
        <v>6</v>
      </c>
      <c r="D6" s="4">
        <v>43726</v>
      </c>
      <c r="E6" s="4">
        <f t="shared" si="0"/>
        <v>46646</v>
      </c>
      <c r="F6" s="9">
        <f>'Cuadro 3 indexacion contra'!F9</f>
        <v>1656232200</v>
      </c>
      <c r="G6" s="93">
        <f>'Cuadro 3 indexacion contra'!L9</f>
        <v>2025962769.7369699</v>
      </c>
    </row>
    <row r="7" spans="1:7" ht="43.5" customHeight="1" x14ac:dyDescent="0.3">
      <c r="A7" s="34">
        <v>4</v>
      </c>
      <c r="B7" s="34" t="s">
        <v>132</v>
      </c>
      <c r="C7" s="25" t="s">
        <v>7</v>
      </c>
      <c r="D7" s="4">
        <v>43811</v>
      </c>
      <c r="E7" s="4">
        <f t="shared" si="0"/>
        <v>46731</v>
      </c>
      <c r="F7" s="9">
        <v>0</v>
      </c>
      <c r="G7" s="9">
        <f>'Cuadro 3 indexacion contra'!L10</f>
        <v>0</v>
      </c>
    </row>
    <row r="8" spans="1:7" ht="42" customHeight="1" x14ac:dyDescent="0.3">
      <c r="A8" s="34">
        <v>5</v>
      </c>
      <c r="B8" s="34" t="s">
        <v>133</v>
      </c>
      <c r="C8" s="25" t="s">
        <v>8</v>
      </c>
      <c r="D8" s="4">
        <v>43668</v>
      </c>
      <c r="E8" s="4">
        <f t="shared" si="0"/>
        <v>46588</v>
      </c>
      <c r="F8" s="9">
        <f>'Cuadro 3 indexacion contra'!F11</f>
        <v>1389137491</v>
      </c>
      <c r="G8" s="9">
        <f>'Cuadro 3 indexacion contra'!L11</f>
        <v>1637986951.3836255</v>
      </c>
    </row>
    <row r="9" spans="1:7" ht="57" customHeight="1" x14ac:dyDescent="0.3">
      <c r="A9" s="34">
        <v>6</v>
      </c>
      <c r="B9" s="34" t="s">
        <v>113</v>
      </c>
      <c r="C9" s="25" t="s">
        <v>9</v>
      </c>
      <c r="D9" s="4">
        <v>42026</v>
      </c>
      <c r="E9" s="4">
        <f t="shared" si="0"/>
        <v>44946</v>
      </c>
      <c r="F9" s="9">
        <f>'Cuadro 3 indexacion contra'!F12</f>
        <v>79896542</v>
      </c>
      <c r="G9" s="9">
        <f>'Cuadro 3 indexacion contra'!L12</f>
        <v>118803358.13580696</v>
      </c>
    </row>
    <row r="10" spans="1:7" ht="58.5" customHeight="1" x14ac:dyDescent="0.3">
      <c r="A10" s="34">
        <v>7</v>
      </c>
      <c r="B10" s="34" t="s">
        <v>114</v>
      </c>
      <c r="C10" s="25" t="s">
        <v>10</v>
      </c>
      <c r="D10" s="4">
        <v>42107</v>
      </c>
      <c r="E10" s="4">
        <f t="shared" si="0"/>
        <v>45027</v>
      </c>
      <c r="F10" s="9">
        <f>'Cuadro 3 indexacion contra'!F13</f>
        <v>248681088</v>
      </c>
      <c r="G10" s="9">
        <f>'Cuadro 3 indexacion contra'!L13</f>
        <v>371122291.54103023</v>
      </c>
    </row>
    <row r="11" spans="1:7" ht="58.5" customHeight="1" x14ac:dyDescent="0.3">
      <c r="A11" s="34">
        <v>8</v>
      </c>
      <c r="B11" s="34" t="s">
        <v>115</v>
      </c>
      <c r="C11" s="25" t="s">
        <v>11</v>
      </c>
      <c r="D11" s="4">
        <v>41494</v>
      </c>
      <c r="E11" s="4">
        <f>D11+(365*12)</f>
        <v>45874</v>
      </c>
      <c r="F11" s="9">
        <f>'Cuadro 3 indexacion contra'!F14</f>
        <v>468852810</v>
      </c>
      <c r="G11" s="9">
        <f>'Cuadro 3 indexacion contra'!L14</f>
        <v>723850183.6875236</v>
      </c>
    </row>
    <row r="12" spans="1:7" ht="60.75" customHeight="1" x14ac:dyDescent="0.3">
      <c r="A12" s="34">
        <v>9</v>
      </c>
      <c r="B12" s="34" t="s">
        <v>116</v>
      </c>
      <c r="C12" s="25" t="s">
        <v>12</v>
      </c>
      <c r="D12" s="4">
        <v>42635</v>
      </c>
      <c r="E12" s="4">
        <f t="shared" si="0"/>
        <v>45555</v>
      </c>
      <c r="F12" s="9">
        <f>'Cuadro 3 indexacion contra'!F15</f>
        <v>54104898</v>
      </c>
      <c r="G12" s="9">
        <f>'Cuadro 3 indexacion contra'!L15</f>
        <v>73534350.20964089</v>
      </c>
    </row>
    <row r="13" spans="1:7" ht="60.75" customHeight="1" x14ac:dyDescent="0.3">
      <c r="A13" s="34">
        <v>10</v>
      </c>
      <c r="B13" s="34" t="s">
        <v>117</v>
      </c>
      <c r="C13" s="25" t="s">
        <v>13</v>
      </c>
      <c r="D13" s="4">
        <v>41830</v>
      </c>
      <c r="E13" s="4">
        <f t="shared" si="0"/>
        <v>44750</v>
      </c>
      <c r="F13" s="9">
        <f>'Cuadro 3 indexacion contra'!F16</f>
        <v>18195335</v>
      </c>
      <c r="G13" s="9">
        <f>'Cuadro 3 indexacion contra'!L16</f>
        <v>27340937.765592448</v>
      </c>
    </row>
    <row r="14" spans="1:7" ht="61.5" customHeight="1" x14ac:dyDescent="0.3">
      <c r="A14" s="34">
        <v>11</v>
      </c>
      <c r="B14" s="34" t="s">
        <v>146</v>
      </c>
      <c r="C14" s="25" t="s">
        <v>14</v>
      </c>
      <c r="D14" s="4">
        <v>43328</v>
      </c>
      <c r="E14" s="4">
        <f t="shared" si="0"/>
        <v>46248</v>
      </c>
      <c r="F14" s="9">
        <f>'Cuadro 3 indexacion contra'!F17</f>
        <v>30053272</v>
      </c>
      <c r="G14" s="9">
        <f>'Cuadro 3 indexacion contra'!L17</f>
        <v>37159031.511998378</v>
      </c>
    </row>
    <row r="15" spans="1:7" ht="57" customHeight="1" x14ac:dyDescent="0.3">
      <c r="A15" s="34">
        <v>12</v>
      </c>
      <c r="B15" s="34" t="s">
        <v>120</v>
      </c>
      <c r="C15" s="25" t="s">
        <v>15</v>
      </c>
      <c r="D15" s="4">
        <v>43787</v>
      </c>
      <c r="E15" s="4">
        <f t="shared" si="0"/>
        <v>46707</v>
      </c>
      <c r="F15" s="9">
        <f>'Cuadro 3 indexacion contra'!F18</f>
        <v>4374955200</v>
      </c>
      <c r="G15" s="93">
        <f>'Cuadro 3 indexacion contra'!L18</f>
        <v>5187090362.3320112</v>
      </c>
    </row>
    <row r="16" spans="1:7" ht="58.5" customHeight="1" x14ac:dyDescent="0.3">
      <c r="A16" s="34">
        <v>13</v>
      </c>
      <c r="B16" s="34" t="s">
        <v>119</v>
      </c>
      <c r="C16" s="25" t="s">
        <v>16</v>
      </c>
      <c r="D16" s="4">
        <v>43748</v>
      </c>
      <c r="E16" s="4">
        <f t="shared" si="0"/>
        <v>46668</v>
      </c>
      <c r="F16" s="9">
        <f>'Cuadro 3 indexacion contra'!F19</f>
        <v>4915696800</v>
      </c>
      <c r="G16" s="93">
        <f>'Cuadro 3 indexacion contra'!L19</f>
        <v>5837806494.1313181</v>
      </c>
    </row>
    <row r="17" spans="1:7" ht="56.25" customHeight="1" x14ac:dyDescent="0.3">
      <c r="A17" s="34">
        <v>14</v>
      </c>
      <c r="B17" s="34" t="s">
        <v>118</v>
      </c>
      <c r="C17" s="25" t="s">
        <v>17</v>
      </c>
      <c r="D17" s="4">
        <v>43245</v>
      </c>
      <c r="E17" s="4">
        <f t="shared" si="0"/>
        <v>46165</v>
      </c>
      <c r="F17" s="9">
        <v>35122365</v>
      </c>
      <c r="G17" s="9">
        <f>'Cuadro 3 indexacion contra'!L20</f>
        <v>44752519.067333944</v>
      </c>
    </row>
    <row r="18" spans="1:7" ht="57" customHeight="1" x14ac:dyDescent="0.3">
      <c r="A18" s="34">
        <v>15</v>
      </c>
      <c r="B18" s="34" t="s">
        <v>136</v>
      </c>
      <c r="C18" s="25" t="s">
        <v>18</v>
      </c>
      <c r="D18" s="4">
        <v>42709</v>
      </c>
      <c r="E18" s="4">
        <f t="shared" si="0"/>
        <v>45629</v>
      </c>
      <c r="F18" s="9">
        <f>'Cuadro 3 indexacion contra'!F21</f>
        <v>13553708</v>
      </c>
      <c r="G18" s="9">
        <f>'Cuadro 3 indexacion contra'!L21</f>
        <v>17923985.894963872</v>
      </c>
    </row>
    <row r="19" spans="1:7" ht="60" customHeight="1" x14ac:dyDescent="0.3">
      <c r="A19" s="34">
        <v>16</v>
      </c>
      <c r="B19" s="34" t="s">
        <v>137</v>
      </c>
      <c r="C19" s="25" t="s">
        <v>19</v>
      </c>
      <c r="D19" s="4">
        <v>41935</v>
      </c>
      <c r="E19" s="4">
        <f t="shared" si="0"/>
        <v>44855</v>
      </c>
      <c r="F19" s="9">
        <f>'Cuadro 3 indexacion contra'!F22</f>
        <v>32220019</v>
      </c>
      <c r="G19" s="9">
        <f>'Cuadro 3 indexacion contra'!L22</f>
        <v>48038187.59841945</v>
      </c>
    </row>
    <row r="20" spans="1:7" ht="58.5" customHeight="1" x14ac:dyDescent="0.3">
      <c r="A20" s="34">
        <v>17</v>
      </c>
      <c r="B20" s="34" t="s">
        <v>138</v>
      </c>
      <c r="C20" s="25" t="s">
        <v>20</v>
      </c>
      <c r="D20" s="4">
        <v>42815</v>
      </c>
      <c r="E20" s="4">
        <f t="shared" si="0"/>
        <v>45735</v>
      </c>
      <c r="F20" s="9">
        <f>'Cuadro 3 indexacion contra'!F23</f>
        <v>82971952</v>
      </c>
      <c r="G20" s="9">
        <f>'Cuadro 3 indexacion contra'!L23</f>
        <v>107092416.31154613</v>
      </c>
    </row>
    <row r="21" spans="1:7" ht="57" customHeight="1" x14ac:dyDescent="0.3">
      <c r="A21" s="34">
        <v>18</v>
      </c>
      <c r="B21" s="34" t="s">
        <v>139</v>
      </c>
      <c r="C21" s="25" t="s">
        <v>21</v>
      </c>
      <c r="D21" s="4">
        <v>42789</v>
      </c>
      <c r="E21" s="4">
        <f t="shared" si="0"/>
        <v>45709</v>
      </c>
      <c r="F21" s="9">
        <f>'Cuadro 3 indexacion contra'!F24</f>
        <v>39501777</v>
      </c>
      <c r="G21" s="9">
        <f>'Cuadro 3 indexacion contra'!L24</f>
        <v>51494662.62899968</v>
      </c>
    </row>
    <row r="22" spans="1:7" ht="57.75" customHeight="1" x14ac:dyDescent="0.3">
      <c r="A22" s="34">
        <v>19</v>
      </c>
      <c r="B22" s="34" t="s">
        <v>140</v>
      </c>
      <c r="C22" s="25" t="s">
        <v>22</v>
      </c>
      <c r="D22" s="4">
        <v>42640</v>
      </c>
      <c r="E22" s="4">
        <f t="shared" si="0"/>
        <v>45560</v>
      </c>
      <c r="F22" s="9">
        <f>'Cuadro 3 indexacion contra'!F25</f>
        <v>65029476</v>
      </c>
      <c r="G22" s="9">
        <f>'Cuadro 3 indexacion contra'!L25</f>
        <v>85997677.578777075</v>
      </c>
    </row>
    <row r="23" spans="1:7" ht="58.5" customHeight="1" x14ac:dyDescent="0.3">
      <c r="A23" s="34">
        <v>20</v>
      </c>
      <c r="B23" s="34" t="s">
        <v>141</v>
      </c>
      <c r="C23" s="25" t="s">
        <v>23</v>
      </c>
      <c r="D23" s="4">
        <v>42692</v>
      </c>
      <c r="E23" s="4">
        <f t="shared" si="0"/>
        <v>45612</v>
      </c>
      <c r="F23" s="9">
        <f>'Cuadro 3 indexacion contra'!F26</f>
        <v>84252341</v>
      </c>
      <c r="G23" s="9">
        <f>'Cuadro 3 indexacion contra'!L26</f>
        <v>111551118.29874755</v>
      </c>
    </row>
    <row r="24" spans="1:7" ht="57" customHeight="1" x14ac:dyDescent="0.3">
      <c r="A24" s="34">
        <v>21</v>
      </c>
      <c r="B24" s="34" t="s">
        <v>142</v>
      </c>
      <c r="C24" s="25" t="s">
        <v>24</v>
      </c>
      <c r="D24" s="4">
        <v>43025</v>
      </c>
      <c r="E24" s="4">
        <f t="shared" si="0"/>
        <v>45945</v>
      </c>
      <c r="F24" s="9">
        <f>'Cuadro 3 indexacion contra'!F27</f>
        <v>19472192</v>
      </c>
      <c r="G24" s="9">
        <f>'Cuadro 3 indexacion contra'!L27</f>
        <v>24778197.62332676</v>
      </c>
    </row>
    <row r="25" spans="1:7" ht="58.5" customHeight="1" x14ac:dyDescent="0.3">
      <c r="A25" s="34">
        <v>22</v>
      </c>
      <c r="B25" s="34" t="s">
        <v>143</v>
      </c>
      <c r="C25" s="25" t="s">
        <v>25</v>
      </c>
      <c r="D25" s="4">
        <v>40834</v>
      </c>
      <c r="E25" s="4">
        <f>D25+(365*12)</f>
        <v>45214</v>
      </c>
      <c r="F25" s="9">
        <f>'Cuadro 3 indexacion contra'!F28</f>
        <v>20000000</v>
      </c>
      <c r="G25" s="9">
        <f>'Cuadro 3 indexacion contra'!L28</f>
        <v>32433218.725204971</v>
      </c>
    </row>
    <row r="26" spans="1:7" ht="58.5" customHeight="1" x14ac:dyDescent="0.3">
      <c r="A26" s="34">
        <v>23</v>
      </c>
      <c r="B26" s="34" t="s">
        <v>145</v>
      </c>
      <c r="C26" s="25" t="s">
        <v>26</v>
      </c>
      <c r="D26" s="4">
        <v>43683</v>
      </c>
      <c r="E26" s="4">
        <f t="shared" si="0"/>
        <v>46603</v>
      </c>
      <c r="F26" s="9">
        <f>'Cuadro 3 indexacion contra'!F29</f>
        <v>321001505</v>
      </c>
      <c r="G26" s="9">
        <f>'Cuadro 3 indexacion contra'!L29</f>
        <v>382401540.2967748</v>
      </c>
    </row>
    <row r="27" spans="1:7" ht="60.75" customHeight="1" x14ac:dyDescent="0.3">
      <c r="A27" s="34">
        <v>24</v>
      </c>
      <c r="B27" s="34" t="s">
        <v>144</v>
      </c>
      <c r="C27" s="25" t="s">
        <v>27</v>
      </c>
      <c r="D27" s="4">
        <v>43361</v>
      </c>
      <c r="E27" s="4">
        <f t="shared" si="0"/>
        <v>46281</v>
      </c>
      <c r="F27" s="9">
        <f>'Cuadro 3 indexacion contra'!F30</f>
        <v>15217608</v>
      </c>
      <c r="G27" s="9">
        <f>'Cuadro 3 indexacion contra'!L30</f>
        <v>18792903.011480361</v>
      </c>
    </row>
    <row r="28" spans="1:7" ht="41.25" customHeight="1" x14ac:dyDescent="0.3">
      <c r="A28" s="34">
        <v>25</v>
      </c>
      <c r="B28" s="34" t="s">
        <v>148</v>
      </c>
      <c r="C28" s="25" t="s">
        <v>28</v>
      </c>
      <c r="D28" s="4">
        <v>40777</v>
      </c>
      <c r="E28" s="4">
        <f>D28+(365*12)</f>
        <v>45157</v>
      </c>
      <c r="F28" s="9">
        <f>'Cuadro 3 indexacion contra'!F31</f>
        <v>68656304</v>
      </c>
      <c r="G28" s="9">
        <f>'Cuadro 3 indexacion contra'!L31</f>
        <v>111632492.17077698</v>
      </c>
    </row>
    <row r="29" spans="1:7" ht="43.5" customHeight="1" x14ac:dyDescent="0.3">
      <c r="A29" s="34">
        <v>26</v>
      </c>
      <c r="B29" s="34" t="s">
        <v>152</v>
      </c>
      <c r="C29" s="25" t="s">
        <v>29</v>
      </c>
      <c r="D29" s="4">
        <v>43049</v>
      </c>
      <c r="E29" s="4">
        <f t="shared" si="0"/>
        <v>45969</v>
      </c>
      <c r="F29" s="9">
        <f>'Cuadro 3 indexacion contra'!F32</f>
        <v>15624840</v>
      </c>
      <c r="G29" s="9">
        <f>'Cuadro 3 indexacion contra'!L32</f>
        <v>19882475.139566254</v>
      </c>
    </row>
    <row r="30" spans="1:7" ht="43.5" customHeight="1" x14ac:dyDescent="0.3">
      <c r="A30" s="34">
        <v>27</v>
      </c>
      <c r="B30" s="34" t="s">
        <v>154</v>
      </c>
      <c r="C30" s="25" t="s">
        <v>30</v>
      </c>
      <c r="D30" s="4">
        <v>43062</v>
      </c>
      <c r="E30" s="4">
        <f t="shared" ref="E30:E44" si="1">D30+(365*8)</f>
        <v>45982</v>
      </c>
      <c r="F30" s="9">
        <f>'Cuadro 3 indexacion contra'!F33</f>
        <v>1287228268</v>
      </c>
      <c r="G30" s="9">
        <f>'Cuadro 3 indexacion contra'!L33</f>
        <v>1683401251.5932343</v>
      </c>
    </row>
    <row r="31" spans="1:7" ht="45.75" customHeight="1" x14ac:dyDescent="0.3">
      <c r="A31" s="34">
        <v>28</v>
      </c>
      <c r="B31" s="34" t="s">
        <v>153</v>
      </c>
      <c r="C31" s="25" t="s">
        <v>31</v>
      </c>
      <c r="D31" s="4">
        <v>43222</v>
      </c>
      <c r="E31" s="4">
        <f t="shared" si="1"/>
        <v>46142</v>
      </c>
      <c r="F31" s="9">
        <f>'Cuadro 3 indexacion contra'!F34</f>
        <v>907077015</v>
      </c>
      <c r="G31" s="9">
        <f>'Cuadro 3 indexacion contra'!L34</f>
        <v>1124606757.1474068</v>
      </c>
    </row>
    <row r="32" spans="1:7" ht="49.5" customHeight="1" x14ac:dyDescent="0.3">
      <c r="A32" s="34">
        <v>29</v>
      </c>
      <c r="B32" s="34" t="s">
        <v>151</v>
      </c>
      <c r="C32" s="25" t="s">
        <v>32</v>
      </c>
      <c r="D32" s="4">
        <v>43034</v>
      </c>
      <c r="E32" s="4">
        <f t="shared" si="1"/>
        <v>45954</v>
      </c>
      <c r="F32" s="9">
        <f>'Cuadro 3 indexacion contra'!F35</f>
        <v>50119638</v>
      </c>
      <c r="G32" s="9">
        <f>'Cuadro 3 indexacion contra'!L35</f>
        <v>63783428.891033627</v>
      </c>
    </row>
    <row r="33" spans="1:7" ht="45.75" customHeight="1" x14ac:dyDescent="0.3">
      <c r="A33" s="34">
        <v>30</v>
      </c>
      <c r="B33" s="34" t="s">
        <v>155</v>
      </c>
      <c r="C33" s="25" t="s">
        <v>33</v>
      </c>
      <c r="D33" s="4">
        <v>43265</v>
      </c>
      <c r="E33" s="4">
        <f t="shared" si="1"/>
        <v>46185</v>
      </c>
      <c r="F33" s="9">
        <f>'Cuadro 3 indexacion contra'!F36</f>
        <v>336107736</v>
      </c>
      <c r="G33" s="9">
        <f>'Cuadro 3 indexacion contra'!L36</f>
        <v>82535532.186365485</v>
      </c>
    </row>
    <row r="34" spans="1:7" ht="46.5" customHeight="1" x14ac:dyDescent="0.3">
      <c r="A34" s="34">
        <v>31</v>
      </c>
      <c r="B34" s="34" t="s">
        <v>149</v>
      </c>
      <c r="C34" s="25" t="s">
        <v>34</v>
      </c>
      <c r="D34" s="4">
        <v>40990</v>
      </c>
      <c r="E34" s="4">
        <f>D34+(365*10)</f>
        <v>44640</v>
      </c>
      <c r="F34" s="9">
        <f>'Cuadro 3 indexacion contra'!F37</f>
        <v>54517975</v>
      </c>
      <c r="G34" s="9">
        <f>'Cuadro 3 indexacion contra'!L37</f>
        <v>88978249.019036531</v>
      </c>
    </row>
    <row r="35" spans="1:7" ht="45" customHeight="1" x14ac:dyDescent="0.3">
      <c r="A35" s="34">
        <v>32</v>
      </c>
      <c r="B35" s="34" t="s">
        <v>156</v>
      </c>
      <c r="C35" s="25" t="s">
        <v>35</v>
      </c>
      <c r="D35" s="4">
        <v>43594</v>
      </c>
      <c r="E35" s="4">
        <f t="shared" si="1"/>
        <v>46514</v>
      </c>
      <c r="F35" s="9">
        <f>'Cuadro 3 indexacion contra'!F38</f>
        <v>4637449600</v>
      </c>
      <c r="G35" s="93">
        <f>'Cuadro 3 indexacion contra'!L38</f>
        <v>5568844931.9232273</v>
      </c>
    </row>
    <row r="36" spans="1:7" ht="48.75" customHeight="1" x14ac:dyDescent="0.3">
      <c r="A36" s="34">
        <v>33</v>
      </c>
      <c r="B36" s="34" t="s">
        <v>157</v>
      </c>
      <c r="C36" s="25" t="s">
        <v>36</v>
      </c>
      <c r="D36" s="4">
        <v>43587</v>
      </c>
      <c r="E36" s="4">
        <f t="shared" si="1"/>
        <v>46507</v>
      </c>
      <c r="F36" s="9">
        <f>'Cuadro 3 indexacion contra'!F39</f>
        <v>3982089762</v>
      </c>
      <c r="G36" s="9">
        <f>'Cuadro 3 indexacion contra'!L39</f>
        <v>4914441565.8525267</v>
      </c>
    </row>
    <row r="37" spans="1:7" ht="41.25" customHeight="1" x14ac:dyDescent="0.3">
      <c r="A37" s="34">
        <v>34</v>
      </c>
      <c r="B37" s="34" t="s">
        <v>158</v>
      </c>
      <c r="C37" s="25" t="s">
        <v>37</v>
      </c>
      <c r="D37" s="4">
        <v>43594</v>
      </c>
      <c r="E37" s="4">
        <f t="shared" si="1"/>
        <v>46514</v>
      </c>
      <c r="F37" s="9">
        <f>'Cuadro 3 indexacion contra'!F40</f>
        <v>364148615</v>
      </c>
      <c r="G37" s="9">
        <f>'Cuadro 3 indexacion contra'!L40</f>
        <v>437285004.47953391</v>
      </c>
    </row>
    <row r="38" spans="1:7" ht="47.25" customHeight="1" x14ac:dyDescent="0.3">
      <c r="A38" s="34">
        <v>35</v>
      </c>
      <c r="B38" s="34" t="s">
        <v>150</v>
      </c>
      <c r="C38" s="25" t="s">
        <v>38</v>
      </c>
      <c r="D38" s="4">
        <v>42347</v>
      </c>
      <c r="E38" s="4">
        <f t="shared" si="1"/>
        <v>45267</v>
      </c>
      <c r="F38" s="9">
        <f>'Cuadro 3 indexacion contra'!F41</f>
        <v>21251400</v>
      </c>
      <c r="G38" s="9">
        <f>'Cuadro 3 indexacion contra'!L41</f>
        <v>30166213.473781686</v>
      </c>
    </row>
    <row r="39" spans="1:7" ht="57" customHeight="1" x14ac:dyDescent="0.3">
      <c r="A39" s="34">
        <v>36</v>
      </c>
      <c r="B39" s="34" t="s">
        <v>125</v>
      </c>
      <c r="C39" s="25" t="s">
        <v>39</v>
      </c>
      <c r="D39" s="4">
        <v>41057</v>
      </c>
      <c r="E39" s="4">
        <f t="shared" si="1"/>
        <v>43977</v>
      </c>
      <c r="F39" s="9">
        <f>'Cuadro 3 indexacion contra'!F42</f>
        <v>786270351</v>
      </c>
      <c r="G39" s="9">
        <f>'Cuadro 3 indexacion contra'!L42</f>
        <v>1279949009.7717645</v>
      </c>
    </row>
    <row r="40" spans="1:7" ht="44.25" customHeight="1" x14ac:dyDescent="0.3">
      <c r="A40" s="34">
        <v>37</v>
      </c>
      <c r="B40" s="34" t="s">
        <v>126</v>
      </c>
      <c r="C40" s="25" t="s">
        <v>40</v>
      </c>
      <c r="D40" s="4">
        <v>42999</v>
      </c>
      <c r="E40" s="4">
        <f t="shared" si="1"/>
        <v>45919</v>
      </c>
      <c r="F40" s="9">
        <f>'Cuadro 3 indexacion contra'!F43</f>
        <v>3917720</v>
      </c>
      <c r="G40" s="9">
        <f>'Cuadro 3 indexacion contra'!L43</f>
        <v>4987853.027408638</v>
      </c>
    </row>
    <row r="41" spans="1:7" ht="46.5" customHeight="1" x14ac:dyDescent="0.3">
      <c r="A41" s="34">
        <v>38</v>
      </c>
      <c r="B41" s="34" t="s">
        <v>127</v>
      </c>
      <c r="C41" s="25" t="s">
        <v>65</v>
      </c>
      <c r="D41" s="4">
        <v>43383</v>
      </c>
      <c r="E41" s="4">
        <f t="shared" si="1"/>
        <v>46303</v>
      </c>
      <c r="F41" s="9">
        <f>'Cuadro 3 indexacion contra'!F44</f>
        <v>1612170991</v>
      </c>
      <c r="G41" s="93">
        <f>'Cuadro 3 indexacion contra'!L44</f>
        <v>1987539244.2578666</v>
      </c>
    </row>
    <row r="42" spans="1:7" ht="44.25" customHeight="1" x14ac:dyDescent="0.3">
      <c r="A42" s="34">
        <v>39</v>
      </c>
      <c r="B42" s="34" t="s">
        <v>128</v>
      </c>
      <c r="C42" s="25" t="s">
        <v>41</v>
      </c>
      <c r="D42" s="4">
        <v>43514</v>
      </c>
      <c r="E42" s="4">
        <f t="shared" si="1"/>
        <v>46434</v>
      </c>
      <c r="F42" s="9">
        <v>0</v>
      </c>
      <c r="G42" s="9">
        <f>'Cuadro 3 indexacion contra'!L45</f>
        <v>0</v>
      </c>
    </row>
    <row r="43" spans="1:7" ht="45.75" customHeight="1" x14ac:dyDescent="0.3">
      <c r="A43" s="34">
        <v>40</v>
      </c>
      <c r="B43" s="34" t="s">
        <v>130</v>
      </c>
      <c r="C43" s="25" t="s">
        <v>42</v>
      </c>
      <c r="D43" s="4">
        <v>43781</v>
      </c>
      <c r="E43" s="4">
        <f t="shared" si="1"/>
        <v>46701</v>
      </c>
      <c r="F43" s="9">
        <v>0</v>
      </c>
      <c r="G43" s="9">
        <f>'Cuadro 3 indexacion contra'!L46</f>
        <v>0</v>
      </c>
    </row>
    <row r="44" spans="1:7" ht="42" customHeight="1" x14ac:dyDescent="0.3">
      <c r="A44" s="34">
        <v>41</v>
      </c>
      <c r="B44" s="34" t="s">
        <v>129</v>
      </c>
      <c r="C44" s="25" t="s">
        <v>43</v>
      </c>
      <c r="D44" s="4">
        <v>43661</v>
      </c>
      <c r="E44" s="4">
        <f t="shared" si="1"/>
        <v>46581</v>
      </c>
      <c r="F44" s="9">
        <f>'Cuadro 3 indexacion contra'!F47</f>
        <v>13000000</v>
      </c>
      <c r="G44" s="9">
        <f>'Cuadro 3 indexacion contra'!L47</f>
        <v>15521273.488462662</v>
      </c>
    </row>
    <row r="45" spans="1:7" ht="46.5" customHeight="1" x14ac:dyDescent="0.3">
      <c r="A45" s="34">
        <v>42</v>
      </c>
      <c r="B45" s="34" t="s">
        <v>135</v>
      </c>
      <c r="C45" s="81" t="s">
        <v>66</v>
      </c>
      <c r="D45" s="4">
        <f>'Cuadro 3 indexacion contra'!C48</f>
        <v>44462</v>
      </c>
      <c r="E45" s="4">
        <v>46652</v>
      </c>
      <c r="F45" s="9">
        <f>'Cuadro 3 indexacion contra'!F48</f>
        <v>34086214</v>
      </c>
      <c r="G45" s="9">
        <f>'Cuadro 3 indexacion contra'!L48</f>
        <v>39188884.787629999</v>
      </c>
    </row>
    <row r="46" spans="1:7" ht="57" customHeight="1" x14ac:dyDescent="0.3">
      <c r="A46" s="34">
        <v>43</v>
      </c>
      <c r="B46" s="34" t="s">
        <v>121</v>
      </c>
      <c r="C46" s="25" t="s">
        <v>68</v>
      </c>
      <c r="D46" s="39">
        <v>44236</v>
      </c>
      <c r="E46" s="4">
        <v>47156</v>
      </c>
      <c r="F46" s="9">
        <v>0</v>
      </c>
      <c r="G46" s="9">
        <f>'Cuadro 3 indexacion contra'!L49</f>
        <v>0</v>
      </c>
    </row>
    <row r="47" spans="1:7" ht="55.5" customHeight="1" x14ac:dyDescent="0.3">
      <c r="A47" s="34">
        <v>44</v>
      </c>
      <c r="B47" s="34" t="s">
        <v>122</v>
      </c>
      <c r="C47" s="25" t="s">
        <v>67</v>
      </c>
      <c r="D47" s="39">
        <v>44048</v>
      </c>
      <c r="E47" s="4">
        <v>46968</v>
      </c>
      <c r="F47" s="9">
        <v>0</v>
      </c>
      <c r="G47" s="9">
        <f>'Cuadro 3 indexacion contra'!L50</f>
        <v>0</v>
      </c>
    </row>
    <row r="48" spans="1:7" ht="45.75" customHeight="1" x14ac:dyDescent="0.3">
      <c r="A48" s="34">
        <v>45</v>
      </c>
      <c r="B48" s="34" t="s">
        <v>131</v>
      </c>
      <c r="C48" s="25" t="s">
        <v>72</v>
      </c>
      <c r="D48" s="39">
        <v>44235</v>
      </c>
      <c r="E48" s="4">
        <v>47168</v>
      </c>
      <c r="F48" s="9">
        <v>0</v>
      </c>
      <c r="G48" s="9">
        <v>0</v>
      </c>
    </row>
    <row r="49" spans="1:7" ht="60" customHeight="1" x14ac:dyDescent="0.3">
      <c r="A49" s="34">
        <v>46</v>
      </c>
      <c r="B49" s="34" t="s">
        <v>147</v>
      </c>
      <c r="C49" s="25" t="s">
        <v>76</v>
      </c>
      <c r="D49" s="4">
        <v>44368</v>
      </c>
      <c r="E49" s="4"/>
      <c r="F49" s="9">
        <f>'Cuadro 3 indexacion contra'!F52</f>
        <v>407790640</v>
      </c>
      <c r="G49" s="9">
        <f>'Cuadro 3 indexacion contra'!L52</f>
        <v>407790640</v>
      </c>
    </row>
    <row r="50" spans="1:7" ht="32.25" customHeight="1" x14ac:dyDescent="0.35">
      <c r="A50" s="46"/>
      <c r="B50" s="46"/>
      <c r="C50" s="47" t="s">
        <v>51</v>
      </c>
      <c r="D50" s="48"/>
      <c r="E50" s="41" t="s">
        <v>46</v>
      </c>
      <c r="F50" s="94">
        <f>SUM(F4:F49)</f>
        <v>28605360489</v>
      </c>
      <c r="G50" s="41">
        <f>SUM(G4:G49)</f>
        <v>34906248927.434494</v>
      </c>
    </row>
    <row r="52" spans="1:7" x14ac:dyDescent="0.3">
      <c r="B52" s="23" t="s">
        <v>159</v>
      </c>
      <c r="C52" s="95">
        <v>44938</v>
      </c>
    </row>
  </sheetData>
  <mergeCells count="2">
    <mergeCell ref="D1:G1"/>
    <mergeCell ref="A2:G2"/>
  </mergeCells>
  <printOptions horizontalCentered="1" verticalCentered="1"/>
  <pageMargins left="0" right="0" top="0.74803149606299213" bottom="0.74803149606299213" header="0.31496062992125984" footer="0.31496062992125984"/>
  <pageSetup scale="85" orientation="portrait" r:id="rId1"/>
  <headerFooter>
    <oddFooter>Página &amp;P&amp;R&amp;A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80" zoomScaleNormal="80" workbookViewId="0">
      <selection activeCell="D7" sqref="D7"/>
    </sheetView>
  </sheetViews>
  <sheetFormatPr baseColWidth="10" defaultRowHeight="14.4" x14ac:dyDescent="0.3"/>
  <cols>
    <col min="1" max="1" width="41.44140625" customWidth="1"/>
    <col min="2" max="2" width="21.33203125" customWidth="1"/>
    <col min="3" max="3" width="17.33203125" customWidth="1"/>
    <col min="4" max="4" width="36.6640625" customWidth="1"/>
    <col min="5" max="5" width="10" customWidth="1"/>
    <col min="6" max="6" width="47.109375" customWidth="1"/>
    <col min="7" max="7" width="36.109375" customWidth="1"/>
  </cols>
  <sheetData>
    <row r="1" spans="1:9" x14ac:dyDescent="0.3">
      <c r="A1" t="s">
        <v>90</v>
      </c>
    </row>
    <row r="3" spans="1:9" ht="49.5" customHeight="1" x14ac:dyDescent="0.3">
      <c r="A3" s="65" t="s">
        <v>85</v>
      </c>
      <c r="B3" s="60" t="s">
        <v>82</v>
      </c>
      <c r="C3" s="67" t="s">
        <v>81</v>
      </c>
      <c r="D3" s="67" t="s">
        <v>57</v>
      </c>
    </row>
    <row r="4" spans="1:9" ht="59.4" customHeight="1" x14ac:dyDescent="0.3">
      <c r="A4" s="57" t="s">
        <v>91</v>
      </c>
      <c r="B4" s="58" t="e">
        <f>'Cuadro 4. Contra contabilidad'!#REF!</f>
        <v>#REF!</v>
      </c>
      <c r="C4" s="58" t="e">
        <f>'Cuadro 4. Contra contabilidad'!#REF!</f>
        <v>#REF!</v>
      </c>
      <c r="D4" s="61" t="s">
        <v>94</v>
      </c>
    </row>
    <row r="5" spans="1:9" ht="36.6" customHeight="1" x14ac:dyDescent="0.3">
      <c r="A5" s="57" t="s">
        <v>92</v>
      </c>
      <c r="B5" s="58" t="e">
        <f>'Cuadro 4. Contra contabilidad'!#REF!</f>
        <v>#REF!</v>
      </c>
      <c r="C5" s="58" t="e">
        <f>'Cuadro 4. Contra contabilidad'!#REF!</f>
        <v>#REF!</v>
      </c>
      <c r="D5" s="61" t="s">
        <v>58</v>
      </c>
      <c r="I5" s="75"/>
    </row>
    <row r="6" spans="1:9" ht="36.6" customHeight="1" x14ac:dyDescent="0.3">
      <c r="A6" s="57" t="s">
        <v>93</v>
      </c>
      <c r="B6" s="58" t="e">
        <f>'Cuadro 4. Contra contabilidad'!#REF!</f>
        <v>#REF!</v>
      </c>
      <c r="C6" s="58" t="e">
        <f>'Cuadro 4. Contra contabilidad'!#REF!</f>
        <v>#REF!</v>
      </c>
      <c r="D6" s="61" t="s">
        <v>80</v>
      </c>
      <c r="I6" s="75"/>
    </row>
    <row r="7" spans="1:9" ht="36.6" customHeight="1" x14ac:dyDescent="0.3">
      <c r="A7" s="62" t="s">
        <v>59</v>
      </c>
      <c r="B7" s="60">
        <f>'Cuadro 4. Contra contabilidad'!G50</f>
        <v>34906248927.434494</v>
      </c>
      <c r="C7" s="59" t="e">
        <f>'Cuadro 4. Contra contabilidad'!#REF!</f>
        <v>#REF!</v>
      </c>
      <c r="D7" s="66" t="s">
        <v>75</v>
      </c>
    </row>
    <row r="8" spans="1:9" ht="57.6" customHeight="1" x14ac:dyDescent="0.3">
      <c r="A8" s="62" t="s">
        <v>83</v>
      </c>
      <c r="B8" s="63" t="e">
        <f>#REF!</f>
        <v>#REF!</v>
      </c>
      <c r="C8" s="64">
        <v>5</v>
      </c>
      <c r="D8" s="66" t="s">
        <v>88</v>
      </c>
      <c r="F8" s="83" t="s">
        <v>89</v>
      </c>
    </row>
    <row r="9" spans="1:9" ht="49.2" customHeight="1" x14ac:dyDescent="0.3">
      <c r="A9" s="69" t="s">
        <v>87</v>
      </c>
      <c r="B9" s="70" t="e">
        <f>B7+B8</f>
        <v>#REF!</v>
      </c>
      <c r="C9" s="70" t="e">
        <f>SUM(C7:C8)</f>
        <v>#REF!</v>
      </c>
      <c r="D9" s="61" t="s">
        <v>84</v>
      </c>
    </row>
    <row r="10" spans="1:9" ht="53.25" customHeight="1" x14ac:dyDescent="0.3">
      <c r="A10" s="36"/>
    </row>
    <row r="11" spans="1:9" ht="31.2" x14ac:dyDescent="0.3">
      <c r="B11" s="84" t="s">
        <v>64</v>
      </c>
      <c r="C11" s="84">
        <f>'Cuadro 3 indexacion contra'!C2</f>
        <v>44936</v>
      </c>
      <c r="D11" s="85"/>
    </row>
  </sheetData>
  <printOptions horizontalCentered="1" verticalCentered="1"/>
  <pageMargins left="0" right="0" top="0.74803149606299213" bottom="0.19685039370078741" header="0.31496062992125984" footer="0.19685039370078741"/>
  <pageSetup scale="80" orientation="portrait" r:id="rId1"/>
  <headerFooter>
    <oddFooter>Preparado por Sigifredo &amp;D&amp;RPágina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3D32DAB932C84694E16436B9CC1929" ma:contentTypeVersion="2" ma:contentTypeDescription="Crear nuevo documento." ma:contentTypeScope="" ma:versionID="f9d0a4cc6bf411f6461e37473a8ba772">
  <xsd:schema xmlns:xsd="http://www.w3.org/2001/XMLSchema" xmlns:xs="http://www.w3.org/2001/XMLSchema" xmlns:p="http://schemas.microsoft.com/office/2006/metadata/properties" xmlns:ns2="5c66772d-0abe-4c75-b183-d8cef080c03d" xmlns:ns3="9188eaee-deac-48bd-b75f-44b91a54911b" targetNamespace="http://schemas.microsoft.com/office/2006/metadata/properties" ma:root="true" ma:fieldsID="cd9bd896d480c70f2fa1d2d7581e980a" ns2:_="" ns3:_="">
    <xsd:import namespace="5c66772d-0abe-4c75-b183-d8cef080c03d"/>
    <xsd:import namespace="9188eaee-deac-48bd-b75f-44b91a54911b"/>
    <xsd:element name="properties">
      <xsd:complexType>
        <xsd:sequence>
          <xsd:element name="documentManagement">
            <xsd:complexType>
              <xsd:all>
                <xsd:element ref="ns2:Fecha_x0020_de_x0020_Publicaci_x00f3_n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6772d-0abe-4c75-b183-d8cef080c03d" elementFormDefault="qualified">
    <xsd:import namespace="http://schemas.microsoft.com/office/2006/documentManagement/types"/>
    <xsd:import namespace="http://schemas.microsoft.com/office/infopath/2007/PartnerControls"/>
    <xsd:element name="Fecha_x0020_de_x0020_Publicaci_x00f3_n" ma:index="8" ma:displayName="Fecha de Publicación" ma:format="DateOnly" ma:internalName="Fecha_x0020_de_x0020_Publicaci_x00f3_n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8eaee-deac-48bd-b75f-44b91a54911b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_x0020_de_x0020_Publicaci_x00f3_n xmlns="5c66772d-0abe-4c75-b183-d8cef080c03d">2023-01-12T05:00:00+00:00</Fecha_x0020_de_x0020_Publicaci_x00f3_n>
  </documentManagement>
</p:properties>
</file>

<file path=customXml/itemProps1.xml><?xml version="1.0" encoding="utf-8"?>
<ds:datastoreItem xmlns:ds="http://schemas.openxmlformats.org/officeDocument/2006/customXml" ds:itemID="{8249A4AC-4A59-41F7-ADEE-F5CA0CC48EF7}"/>
</file>

<file path=customXml/itemProps2.xml><?xml version="1.0" encoding="utf-8"?>
<ds:datastoreItem xmlns:ds="http://schemas.openxmlformats.org/officeDocument/2006/customXml" ds:itemID="{CD19A028-D84D-4CEA-AC0C-852ED8C1EC0C}"/>
</file>

<file path=customXml/itemProps3.xml><?xml version="1.0" encoding="utf-8"?>
<ds:datastoreItem xmlns:ds="http://schemas.openxmlformats.org/officeDocument/2006/customXml" ds:itemID="{CBD83DCC-9EA6-4EE6-BBF4-3C597FAE01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3 indexacion contra</vt:lpstr>
      <vt:lpstr>Cuadro 4. Contra contabilidad</vt:lpstr>
      <vt:lpstr>Cuadro 5. Conciliacion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litigios y demandas CGM diciembre de 2022</dc:title>
  <dc:creator>Sigifredo</dc:creator>
  <cp:lastModifiedBy>Sigifredo Chavarriaga Sierra</cp:lastModifiedBy>
  <cp:lastPrinted>2021-09-24T13:41:21Z</cp:lastPrinted>
  <dcterms:created xsi:type="dcterms:W3CDTF">2020-09-21T19:04:19Z</dcterms:created>
  <dcterms:modified xsi:type="dcterms:W3CDTF">2023-01-12T12:51:07Z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0x010100D13D32DAB932C84694E16436B9CC1929</vt:lpwstr>
  </property>
</Properties>
</file>